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ktual\        Folyamatban\DS  21133  METRANS SZEGED\_____2025 évi tender előkészítés\20250725 építész tender előkészítés LP\_20250725 - kiadásra előkészített költségvetési kiírások\"/>
    </mc:Choice>
  </mc:AlternateContent>
  <xr:revisionPtr revIDLastSave="0" documentId="13_ncr:1_{C4DF7613-F8E3-4D09-B9E6-4C2F2FDFAE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trans, Szeged iroda" sheetId="1" r:id="rId1"/>
  </sheets>
  <definedNames>
    <definedName name="_xlnm._FilterDatabase" localSheetId="0" hidden="1">'Metrans, Szeged iroda'!$C$1:$C$1051</definedName>
    <definedName name="an">'Metrans, Szeged iroda'!#REF!</definedName>
    <definedName name="ép">'Metrans, Szeged iroda'!#REF!</definedName>
    <definedName name="EUR">'Metrans, Szeged iroda'!#REF!</definedName>
    <definedName name="_xlnm.Print_Titles" localSheetId="0">'Metrans, Szeged iroda'!$1:$1</definedName>
    <definedName name="_xlnm.Print_Area" localSheetId="0">'Metrans, Szeged iroda'!$A$1:$J$1398</definedName>
  </definedNames>
  <calcPr calcId="181029"/>
</workbook>
</file>

<file path=xl/calcChain.xml><?xml version="1.0" encoding="utf-8"?>
<calcChain xmlns="http://schemas.openxmlformats.org/spreadsheetml/2006/main">
  <c r="I518" i="1" l="1"/>
  <c r="E575" i="1"/>
  <c r="I565" i="1"/>
  <c r="J565" i="1" s="1"/>
  <c r="I562" i="1"/>
  <c r="J562" i="1" s="1"/>
  <c r="I561" i="1"/>
  <c r="I560" i="1"/>
  <c r="I409" i="1"/>
  <c r="I406" i="1"/>
  <c r="J406" i="1" s="1"/>
  <c r="E400" i="1"/>
  <c r="I338" i="1"/>
  <c r="J338" i="1" s="1"/>
  <c r="I332" i="1"/>
  <c r="I299" i="1"/>
  <c r="J299" i="1" s="1"/>
  <c r="I297" i="1"/>
  <c r="J297" i="1" s="1"/>
  <c r="I295" i="1"/>
  <c r="J295" i="1" s="1"/>
  <c r="E247" i="1"/>
  <c r="E226" i="1"/>
  <c r="E217" i="1"/>
  <c r="E215" i="1"/>
  <c r="E216" i="1" s="1"/>
  <c r="E210" i="1"/>
  <c r="E209" i="1"/>
  <c r="E208" i="1"/>
  <c r="E199" i="1"/>
  <c r="E197" i="1"/>
  <c r="E193" i="1"/>
  <c r="E191" i="1"/>
  <c r="E186" i="1"/>
  <c r="E187" i="1" s="1"/>
  <c r="E181" i="1"/>
  <c r="E179" i="1"/>
  <c r="E149" i="1"/>
  <c r="E148" i="1"/>
  <c r="E146" i="1"/>
  <c r="E147" i="1" s="1"/>
  <c r="E142" i="1"/>
  <c r="E141" i="1"/>
  <c r="E139" i="1"/>
  <c r="E140" i="1" s="1"/>
  <c r="E130" i="1"/>
  <c r="E122" i="1"/>
  <c r="I234" i="1" l="1"/>
  <c r="I233" i="1"/>
  <c r="I232" i="1"/>
  <c r="I231" i="1"/>
  <c r="I229" i="1"/>
  <c r="J229" i="1" s="1"/>
  <c r="I228" i="1"/>
  <c r="J228" i="1" s="1"/>
  <c r="J227" i="1"/>
  <c r="I227" i="1"/>
  <c r="I226" i="1"/>
  <c r="I225" i="1"/>
  <c r="J225" i="1" s="1"/>
  <c r="I224" i="1"/>
  <c r="J224" i="1" s="1"/>
  <c r="I223" i="1"/>
  <c r="J223" i="1" s="1"/>
  <c r="I222" i="1"/>
  <c r="J222" i="1" s="1"/>
  <c r="J221" i="1"/>
  <c r="I221" i="1"/>
  <c r="J220" i="1"/>
  <c r="I220" i="1"/>
  <c r="J219" i="1"/>
  <c r="I219" i="1"/>
  <c r="J218" i="1"/>
  <c r="I218" i="1"/>
  <c r="I217" i="1"/>
  <c r="I216" i="1"/>
  <c r="I215" i="1"/>
  <c r="J214" i="1"/>
  <c r="I214" i="1"/>
  <c r="J213" i="1"/>
  <c r="I213" i="1"/>
  <c r="J212" i="1"/>
  <c r="I212" i="1"/>
  <c r="J211" i="1"/>
  <c r="I211" i="1"/>
  <c r="I209" i="1"/>
  <c r="I208" i="1"/>
  <c r="I207" i="1"/>
  <c r="J207" i="1" s="1"/>
  <c r="J206" i="1"/>
  <c r="I206" i="1"/>
  <c r="J205" i="1"/>
  <c r="I205" i="1"/>
  <c r="J204" i="1"/>
  <c r="I204" i="1"/>
  <c r="J203" i="1"/>
  <c r="I203" i="1"/>
  <c r="J202" i="1"/>
  <c r="I202" i="1"/>
  <c r="J201" i="1"/>
  <c r="I201" i="1"/>
  <c r="I200" i="1"/>
  <c r="J200" i="1" s="1"/>
  <c r="I199" i="1"/>
  <c r="I198" i="1"/>
  <c r="J198" i="1" s="1"/>
  <c r="I197" i="1"/>
  <c r="J196" i="1"/>
  <c r="I196" i="1"/>
  <c r="J195" i="1"/>
  <c r="I195" i="1"/>
  <c r="J194" i="1"/>
  <c r="I194" i="1"/>
  <c r="I193" i="1"/>
  <c r="I192" i="1"/>
  <c r="J192" i="1" s="1"/>
  <c r="I191" i="1"/>
  <c r="J190" i="1"/>
  <c r="I190" i="1"/>
  <c r="J189" i="1"/>
  <c r="I189" i="1"/>
  <c r="I188" i="1"/>
  <c r="J188" i="1" s="1"/>
  <c r="I187" i="1"/>
  <c r="I186" i="1"/>
  <c r="J185" i="1"/>
  <c r="I185" i="1"/>
  <c r="J184" i="1"/>
  <c r="I184" i="1"/>
  <c r="J183" i="1"/>
  <c r="I183" i="1"/>
  <c r="J182" i="1"/>
  <c r="I182" i="1"/>
  <c r="I181" i="1"/>
  <c r="J180" i="1"/>
  <c r="I180" i="1"/>
  <c r="I179" i="1"/>
  <c r="J179" i="1" s="1"/>
  <c r="I161" i="1"/>
  <c r="I160" i="1"/>
  <c r="I159" i="1"/>
  <c r="J155" i="1"/>
  <c r="I155" i="1"/>
  <c r="I154" i="1"/>
  <c r="J154" i="1" s="1"/>
  <c r="I152" i="1"/>
  <c r="J152" i="1" s="1"/>
  <c r="I149" i="1"/>
  <c r="I148" i="1"/>
  <c r="I147" i="1"/>
  <c r="I146" i="1"/>
  <c r="J145" i="1"/>
  <c r="I145" i="1"/>
  <c r="J144" i="1"/>
  <c r="I144" i="1"/>
  <c r="J143" i="1"/>
  <c r="I143" i="1"/>
  <c r="I142" i="1"/>
  <c r="J142" i="1" s="1"/>
  <c r="I141" i="1"/>
  <c r="I140" i="1"/>
  <c r="I139" i="1"/>
  <c r="J138" i="1"/>
  <c r="I138" i="1"/>
  <c r="J137" i="1"/>
  <c r="I137" i="1"/>
  <c r="J136" i="1"/>
  <c r="I136" i="1"/>
  <c r="J135" i="1"/>
  <c r="I135" i="1"/>
  <c r="J134" i="1"/>
  <c r="I134" i="1"/>
  <c r="J133" i="1"/>
  <c r="I133" i="1"/>
  <c r="J132" i="1"/>
  <c r="I132" i="1"/>
  <c r="J131" i="1"/>
  <c r="I131" i="1"/>
  <c r="I130" i="1"/>
  <c r="J124" i="1"/>
  <c r="I124" i="1"/>
  <c r="J123" i="1"/>
  <c r="I123" i="1"/>
  <c r="I122" i="1"/>
  <c r="I118" i="1"/>
  <c r="J116" i="1"/>
  <c r="I116" i="1"/>
  <c r="J115" i="1"/>
  <c r="I115" i="1"/>
  <c r="I114" i="1"/>
  <c r="J114" i="1" s="1"/>
  <c r="J113" i="1"/>
  <c r="I113" i="1"/>
  <c r="I112" i="1"/>
  <c r="J112" i="1" s="1"/>
  <c r="J111" i="1"/>
  <c r="I111" i="1"/>
  <c r="J110" i="1"/>
  <c r="I110" i="1"/>
  <c r="J109" i="1"/>
  <c r="I109" i="1"/>
  <c r="I108" i="1"/>
  <c r="J108" i="1" s="1"/>
  <c r="J107" i="1"/>
  <c r="I107" i="1"/>
  <c r="I106" i="1"/>
  <c r="J106" i="1" s="1"/>
  <c r="J122" i="1" l="1"/>
  <c r="J126" i="1" s="1"/>
  <c r="J148" i="1"/>
  <c r="J191" i="1"/>
  <c r="J141" i="1"/>
  <c r="J193" i="1"/>
  <c r="J215" i="1"/>
  <c r="J226" i="1"/>
  <c r="J130" i="1"/>
  <c r="J181" i="1"/>
  <c r="J199" i="1"/>
  <c r="J147" i="1"/>
  <c r="J217" i="1"/>
  <c r="J149" i="1"/>
  <c r="J197" i="1"/>
  <c r="J187" i="1"/>
  <c r="J209" i="1"/>
  <c r="I247" i="1"/>
  <c r="J247" i="1" s="1"/>
  <c r="J146" i="1"/>
  <c r="J140" i="1"/>
  <c r="J208" i="1"/>
  <c r="J216" i="1"/>
  <c r="I210" i="1"/>
  <c r="J210" i="1" s="1"/>
  <c r="J186" i="1"/>
  <c r="J139" i="1"/>
  <c r="J236" i="1" l="1"/>
  <c r="J163" i="1"/>
  <c r="J169" i="1"/>
  <c r="I169" i="1"/>
  <c r="J168" i="1"/>
  <c r="I168" i="1"/>
  <c r="I167" i="1"/>
  <c r="E167" i="1"/>
  <c r="J167" i="1" l="1"/>
  <c r="I630" i="1" l="1"/>
  <c r="J630" i="1" s="1"/>
  <c r="I629" i="1"/>
  <c r="J629" i="1" s="1"/>
  <c r="E1347" i="1"/>
  <c r="E1356" i="1" s="1"/>
  <c r="E1359" i="1" s="1"/>
  <c r="I1332" i="1"/>
  <c r="J1332" i="1" s="1"/>
  <c r="I1331" i="1"/>
  <c r="J1331" i="1" s="1"/>
  <c r="E1231" i="1"/>
  <c r="I1120" i="1"/>
  <c r="J1120" i="1" s="1"/>
  <c r="I1117" i="1"/>
  <c r="J1117" i="1" s="1"/>
  <c r="E561" i="1"/>
  <c r="J561" i="1" s="1"/>
  <c r="E326" i="1"/>
  <c r="E272" i="1"/>
  <c r="E1363" i="1"/>
  <c r="E1366" i="1" s="1"/>
  <c r="E1273" i="1"/>
  <c r="E1268" i="1"/>
  <c r="E1254" i="1"/>
  <c r="E1225" i="1"/>
  <c r="E1214" i="1"/>
  <c r="E1202" i="1"/>
  <c r="E1159" i="1"/>
  <c r="E1166" i="1" s="1"/>
  <c r="E1116" i="1"/>
  <c r="E1100" i="1"/>
  <c r="I1035" i="1"/>
  <c r="J1035" i="1" s="1"/>
  <c r="E1025" i="1"/>
  <c r="E1019" i="1"/>
  <c r="E991" i="1"/>
  <c r="I948" i="1"/>
  <c r="J948" i="1" s="1"/>
  <c r="I945" i="1"/>
  <c r="J945" i="1" s="1"/>
  <c r="I942" i="1"/>
  <c r="J942" i="1" s="1"/>
  <c r="I797" i="1"/>
  <c r="J797" i="1" s="1"/>
  <c r="I757" i="1"/>
  <c r="J757" i="1" s="1"/>
  <c r="I758" i="1"/>
  <c r="J758" i="1" s="1"/>
  <c r="I759" i="1"/>
  <c r="J759" i="1" s="1"/>
  <c r="I760" i="1"/>
  <c r="J760" i="1" s="1"/>
  <c r="I761" i="1"/>
  <c r="J761" i="1" s="1"/>
  <c r="I762" i="1"/>
  <c r="J762" i="1" s="1"/>
  <c r="I765" i="1"/>
  <c r="J765" i="1" s="1"/>
  <c r="I766" i="1"/>
  <c r="J766" i="1" s="1"/>
  <c r="I767" i="1"/>
  <c r="J767" i="1" s="1"/>
  <c r="I768" i="1"/>
  <c r="J768" i="1" s="1"/>
  <c r="I769" i="1"/>
  <c r="J769" i="1" s="1"/>
  <c r="I770" i="1"/>
  <c r="J770" i="1" s="1"/>
  <c r="I771" i="1"/>
  <c r="J771" i="1" s="1"/>
  <c r="I772" i="1"/>
  <c r="J772" i="1" s="1"/>
  <c r="I773" i="1"/>
  <c r="J773" i="1" s="1"/>
  <c r="I774" i="1"/>
  <c r="J774" i="1" s="1"/>
  <c r="I775" i="1"/>
  <c r="J775" i="1" s="1"/>
  <c r="I776" i="1"/>
  <c r="J776" i="1" s="1"/>
  <c r="I777" i="1"/>
  <c r="J777" i="1" s="1"/>
  <c r="I778" i="1"/>
  <c r="J778" i="1" s="1"/>
  <c r="I779" i="1"/>
  <c r="J779" i="1" s="1"/>
  <c r="I780" i="1"/>
  <c r="J780" i="1" s="1"/>
  <c r="I781" i="1"/>
  <c r="J781" i="1" s="1"/>
  <c r="I739" i="1"/>
  <c r="J739" i="1" s="1"/>
  <c r="I740" i="1"/>
  <c r="J740" i="1" s="1"/>
  <c r="I741" i="1"/>
  <c r="J741" i="1" s="1"/>
  <c r="I742" i="1"/>
  <c r="J742" i="1" s="1"/>
  <c r="I743" i="1"/>
  <c r="J743" i="1" s="1"/>
  <c r="I744" i="1"/>
  <c r="J744" i="1" s="1"/>
  <c r="I745" i="1"/>
  <c r="J745" i="1" s="1"/>
  <c r="I746" i="1"/>
  <c r="J746" i="1" s="1"/>
  <c r="I754" i="1"/>
  <c r="J754" i="1" s="1"/>
  <c r="I756" i="1"/>
  <c r="J756" i="1" s="1"/>
  <c r="I688" i="1"/>
  <c r="J688" i="1" s="1"/>
  <c r="E655" i="1"/>
  <c r="I655" i="1" s="1"/>
  <c r="J655" i="1" s="1"/>
  <c r="E595" i="1"/>
  <c r="I575" i="1"/>
  <c r="J575" i="1" s="1"/>
  <c r="E560" i="1"/>
  <c r="J560" i="1" s="1"/>
  <c r="E551" i="1"/>
  <c r="E457" i="1"/>
  <c r="E515" i="1"/>
  <c r="J518" i="1"/>
  <c r="E513" i="1"/>
  <c r="E503" i="1"/>
  <c r="E485" i="1"/>
  <c r="E409" i="1"/>
  <c r="J409" i="1" s="1"/>
  <c r="E377" i="1"/>
  <c r="E332" i="1"/>
  <c r="J332" i="1" s="1"/>
  <c r="I921" i="1"/>
  <c r="J921" i="1" s="1"/>
  <c r="I917" i="1"/>
  <c r="J917" i="1" s="1"/>
  <c r="I913" i="1"/>
  <c r="J913" i="1" s="1"/>
  <c r="I464" i="1"/>
  <c r="J464" i="1" s="1"/>
  <c r="I463" i="1"/>
  <c r="J463" i="1" s="1"/>
  <c r="I457" i="1"/>
  <c r="I436" i="1"/>
  <c r="J436" i="1" s="1"/>
  <c r="I433" i="1"/>
  <c r="J433" i="1" s="1"/>
  <c r="I402" i="1"/>
  <c r="I400" i="1"/>
  <c r="I390" i="1"/>
  <c r="J390" i="1" s="1"/>
  <c r="I378" i="1"/>
  <c r="I377" i="1"/>
  <c r="I362" i="1"/>
  <c r="J362" i="1" s="1"/>
  <c r="I361" i="1"/>
  <c r="J361" i="1" s="1"/>
  <c r="I360" i="1"/>
  <c r="J360" i="1" s="1"/>
  <c r="I352" i="1"/>
  <c r="J352" i="1" s="1"/>
  <c r="I353" i="1"/>
  <c r="J353" i="1" s="1"/>
  <c r="I351" i="1"/>
  <c r="J351" i="1" s="1"/>
  <c r="I326" i="1"/>
  <c r="I311" i="1"/>
  <c r="J311" i="1" s="1"/>
  <c r="I302" i="1"/>
  <c r="J302" i="1" s="1"/>
  <c r="I287" i="1"/>
  <c r="J287" i="1" s="1"/>
  <c r="I272" i="1"/>
  <c r="I257" i="1"/>
  <c r="I1296" i="1"/>
  <c r="J1296" i="1" s="1"/>
  <c r="I1294" i="1"/>
  <c r="J1294" i="1" s="1"/>
  <c r="I1293" i="1"/>
  <c r="J1293" i="1" s="1"/>
  <c r="I1292" i="1"/>
  <c r="J1292" i="1" s="1"/>
  <c r="I1291" i="1"/>
  <c r="J1291" i="1" s="1"/>
  <c r="E1109" i="1"/>
  <c r="I515" i="1"/>
  <c r="I513" i="1"/>
  <c r="J303" i="1"/>
  <c r="I656" i="1"/>
  <c r="J656" i="1" s="1"/>
  <c r="I653" i="1"/>
  <c r="J653" i="1" s="1"/>
  <c r="I652" i="1"/>
  <c r="J652" i="1" s="1"/>
  <c r="I536" i="1"/>
  <c r="J536" i="1" s="1"/>
  <c r="I1334" i="1"/>
  <c r="J1334" i="1" s="1"/>
  <c r="E1315" i="1"/>
  <c r="I1315" i="1" s="1"/>
  <c r="I939" i="1"/>
  <c r="J939" i="1" s="1"/>
  <c r="I936" i="1"/>
  <c r="J936" i="1" s="1"/>
  <c r="I933" i="1"/>
  <c r="J933" i="1" s="1"/>
  <c r="I930" i="1"/>
  <c r="J930" i="1" s="1"/>
  <c r="I839" i="1"/>
  <c r="J839" i="1" s="1"/>
  <c r="E547" i="1"/>
  <c r="E543" i="1"/>
  <c r="E523" i="1"/>
  <c r="E402" i="1"/>
  <c r="I678" i="1"/>
  <c r="J678" i="1" s="1"/>
  <c r="I663" i="1"/>
  <c r="J663" i="1" s="1"/>
  <c r="I662" i="1"/>
  <c r="I673" i="1"/>
  <c r="J673" i="1" s="1"/>
  <c r="I527" i="1"/>
  <c r="J527" i="1" s="1"/>
  <c r="I547" i="1"/>
  <c r="I551" i="1"/>
  <c r="I595" i="1"/>
  <c r="I617" i="1"/>
  <c r="J617" i="1" s="1"/>
  <c r="I616" i="1"/>
  <c r="J616" i="1" s="1"/>
  <c r="I615" i="1"/>
  <c r="J615" i="1" s="1"/>
  <c r="I642" i="1"/>
  <c r="J642" i="1" s="1"/>
  <c r="I794" i="1"/>
  <c r="J794" i="1" s="1"/>
  <c r="I848" i="1"/>
  <c r="J848" i="1" s="1"/>
  <c r="I967" i="1"/>
  <c r="I991" i="1"/>
  <c r="I1011" i="1"/>
  <c r="J1011" i="1" s="1"/>
  <c r="I1019" i="1"/>
  <c r="I1025" i="1"/>
  <c r="I1090" i="1"/>
  <c r="I1116" i="1"/>
  <c r="I1159" i="1"/>
  <c r="I1215" i="1"/>
  <c r="J1215" i="1" s="1"/>
  <c r="I339" i="1"/>
  <c r="J339" i="1" s="1"/>
  <c r="I340" i="1"/>
  <c r="J340" i="1" s="1"/>
  <c r="I342" i="1"/>
  <c r="J342" i="1" s="1"/>
  <c r="I343" i="1"/>
  <c r="J343" i="1" s="1"/>
  <c r="I345" i="1"/>
  <c r="J345" i="1" s="1"/>
  <c r="I346" i="1"/>
  <c r="J346" i="1" s="1"/>
  <c r="I347" i="1"/>
  <c r="J347" i="1" s="1"/>
  <c r="I348" i="1"/>
  <c r="J348" i="1" s="1"/>
  <c r="I349" i="1"/>
  <c r="J349" i="1" s="1"/>
  <c r="J354" i="1"/>
  <c r="I355" i="1"/>
  <c r="J355" i="1" s="1"/>
  <c r="I356" i="1"/>
  <c r="J356" i="1" s="1"/>
  <c r="I357" i="1"/>
  <c r="J357" i="1" s="1"/>
  <c r="I358" i="1"/>
  <c r="J358" i="1" s="1"/>
  <c r="J363" i="1"/>
  <c r="J365" i="1"/>
  <c r="I366" i="1"/>
  <c r="J366" i="1" s="1"/>
  <c r="I367" i="1"/>
  <c r="J367" i="1" s="1"/>
  <c r="I368" i="1"/>
  <c r="J368" i="1" s="1"/>
  <c r="I369" i="1"/>
  <c r="J369" i="1" s="1"/>
  <c r="I370" i="1"/>
  <c r="J370" i="1" s="1"/>
  <c r="I371" i="1"/>
  <c r="J371" i="1" s="1"/>
  <c r="I372" i="1"/>
  <c r="J372" i="1" s="1"/>
  <c r="I374" i="1"/>
  <c r="J374" i="1" s="1"/>
  <c r="I375" i="1"/>
  <c r="J375" i="1" s="1"/>
  <c r="J379" i="1"/>
  <c r="I380" i="1"/>
  <c r="J380" i="1" s="1"/>
  <c r="I381" i="1"/>
  <c r="J381" i="1" s="1"/>
  <c r="I382" i="1"/>
  <c r="J382" i="1" s="1"/>
  <c r="I383" i="1"/>
  <c r="J383" i="1" s="1"/>
  <c r="I384" i="1"/>
  <c r="J384" i="1" s="1"/>
  <c r="I385" i="1"/>
  <c r="J385" i="1" s="1"/>
  <c r="I386" i="1"/>
  <c r="J386" i="1" s="1"/>
  <c r="I413" i="1"/>
  <c r="J413" i="1" s="1"/>
  <c r="I455" i="1"/>
  <c r="J455" i="1" s="1"/>
  <c r="I465" i="1"/>
  <c r="J465" i="1" s="1"/>
  <c r="I466" i="1"/>
  <c r="J466" i="1" s="1"/>
  <c r="I467" i="1"/>
  <c r="J467" i="1" s="1"/>
  <c r="I468" i="1"/>
  <c r="J468" i="1" s="1"/>
  <c r="I470" i="1"/>
  <c r="J470" i="1" s="1"/>
  <c r="I333" i="1"/>
  <c r="J333" i="1" s="1"/>
  <c r="I334" i="1"/>
  <c r="J334" i="1" s="1"/>
  <c r="I335" i="1"/>
  <c r="J335" i="1" s="1"/>
  <c r="I855" i="1"/>
  <c r="I958" i="1"/>
  <c r="J958" i="1" s="1"/>
  <c r="I960" i="1"/>
  <c r="J960" i="1" s="1"/>
  <c r="I975" i="1"/>
  <c r="J975" i="1" s="1"/>
  <c r="I976" i="1"/>
  <c r="J976" i="1" s="1"/>
  <c r="I977" i="1"/>
  <c r="J977" i="1" s="1"/>
  <c r="I978" i="1"/>
  <c r="J978" i="1" s="1"/>
  <c r="I979" i="1"/>
  <c r="J979" i="1" s="1"/>
  <c r="I980" i="1"/>
  <c r="J980" i="1" s="1"/>
  <c r="I981" i="1"/>
  <c r="J981" i="1" s="1"/>
  <c r="I982" i="1"/>
  <c r="J982" i="1" s="1"/>
  <c r="I983" i="1"/>
  <c r="J983" i="1" s="1"/>
  <c r="I985" i="1"/>
  <c r="J985" i="1" s="1"/>
  <c r="I987" i="1"/>
  <c r="J987" i="1" s="1"/>
  <c r="I992" i="1"/>
  <c r="J992" i="1" s="1"/>
  <c r="I610" i="1"/>
  <c r="J610" i="1" s="1"/>
  <c r="I609" i="1"/>
  <c r="J609" i="1" s="1"/>
  <c r="I1396" i="1"/>
  <c r="J1396" i="1" s="1"/>
  <c r="I1393" i="1"/>
  <c r="J1393" i="1" s="1"/>
  <c r="I1392" i="1"/>
  <c r="J1392" i="1" s="1"/>
  <c r="I1391" i="1"/>
  <c r="J1391" i="1" s="1"/>
  <c r="I1390" i="1"/>
  <c r="J1390" i="1" s="1"/>
  <c r="I1389" i="1"/>
  <c r="J1389" i="1" s="1"/>
  <c r="I1388" i="1"/>
  <c r="J1388" i="1" s="1"/>
  <c r="I1386" i="1"/>
  <c r="J1386" i="1" s="1"/>
  <c r="I1382" i="1"/>
  <c r="J1382" i="1" s="1"/>
  <c r="I1381" i="1"/>
  <c r="J1381" i="1" s="1"/>
  <c r="I1380" i="1"/>
  <c r="J1380" i="1" s="1"/>
  <c r="I1378" i="1"/>
  <c r="J1378" i="1" s="1"/>
  <c r="I1377" i="1"/>
  <c r="J1377" i="1" s="1"/>
  <c r="I1376" i="1"/>
  <c r="J1376" i="1" s="1"/>
  <c r="I1374" i="1"/>
  <c r="J1374" i="1" s="1"/>
  <c r="I1370" i="1"/>
  <c r="J1370" i="1" s="1"/>
  <c r="I1369" i="1"/>
  <c r="J1369" i="1" s="1"/>
  <c r="I1368" i="1"/>
  <c r="J1368" i="1" s="1"/>
  <c r="I1367" i="1"/>
  <c r="J1367" i="1" s="1"/>
  <c r="I1365" i="1"/>
  <c r="J1365" i="1" s="1"/>
  <c r="I1364" i="1"/>
  <c r="J1364" i="1" s="1"/>
  <c r="I1362" i="1"/>
  <c r="J1362" i="1" s="1"/>
  <c r="I1361" i="1"/>
  <c r="J1361" i="1" s="1"/>
  <c r="I1360" i="1"/>
  <c r="J1360" i="1" s="1"/>
  <c r="I1358" i="1"/>
  <c r="J1358" i="1" s="1"/>
  <c r="I1357" i="1"/>
  <c r="J1357" i="1" s="1"/>
  <c r="I1355" i="1"/>
  <c r="J1355" i="1" s="1"/>
  <c r="I1354" i="1"/>
  <c r="J1354" i="1" s="1"/>
  <c r="I1353" i="1"/>
  <c r="J1353" i="1" s="1"/>
  <c r="I1352" i="1"/>
  <c r="J1352" i="1" s="1"/>
  <c r="I1351" i="1"/>
  <c r="J1351" i="1" s="1"/>
  <c r="I1350" i="1"/>
  <c r="J1350" i="1" s="1"/>
  <c r="I1348" i="1"/>
  <c r="J1348" i="1" s="1"/>
  <c r="I1346" i="1"/>
  <c r="J1346" i="1" s="1"/>
  <c r="I1299" i="1"/>
  <c r="J1299" i="1" s="1"/>
  <c r="I1284" i="1"/>
  <c r="J1284" i="1" s="1"/>
  <c r="I1283" i="1"/>
  <c r="J1283" i="1" s="1"/>
  <c r="I1281" i="1"/>
  <c r="J1281" i="1" s="1"/>
  <c r="I1280" i="1"/>
  <c r="J1280" i="1" s="1"/>
  <c r="I1277" i="1"/>
  <c r="J1277" i="1" s="1"/>
  <c r="I1276" i="1"/>
  <c r="J1276" i="1" s="1"/>
  <c r="I1275" i="1"/>
  <c r="J1275" i="1" s="1"/>
  <c r="I1274" i="1"/>
  <c r="J1274" i="1" s="1"/>
  <c r="I1271" i="1"/>
  <c r="J1271" i="1" s="1"/>
  <c r="I1270" i="1"/>
  <c r="J1270" i="1" s="1"/>
  <c r="I1269" i="1"/>
  <c r="J1269" i="1" s="1"/>
  <c r="I1266" i="1"/>
  <c r="J1266" i="1" s="1"/>
  <c r="I1265" i="1"/>
  <c r="J1265" i="1" s="1"/>
  <c r="I1263" i="1"/>
  <c r="J1263" i="1" s="1"/>
  <c r="I1261" i="1"/>
  <c r="J1261" i="1" s="1"/>
  <c r="I1260" i="1"/>
  <c r="J1260" i="1" s="1"/>
  <c r="I1259" i="1"/>
  <c r="J1259" i="1" s="1"/>
  <c r="I1258" i="1"/>
  <c r="J1258" i="1" s="1"/>
  <c r="I1257" i="1"/>
  <c r="J1257" i="1" s="1"/>
  <c r="I1256" i="1"/>
  <c r="J1256" i="1" s="1"/>
  <c r="I1255" i="1"/>
  <c r="J1255" i="1" s="1"/>
  <c r="I1251" i="1"/>
  <c r="J1251" i="1" s="1"/>
  <c r="I1250" i="1"/>
  <c r="J1250" i="1" s="1"/>
  <c r="I1249" i="1"/>
  <c r="J1249" i="1" s="1"/>
  <c r="I1246" i="1"/>
  <c r="J1246" i="1" s="1"/>
  <c r="I1245" i="1"/>
  <c r="J1245" i="1" s="1"/>
  <c r="I1244" i="1"/>
  <c r="J1244" i="1" s="1"/>
  <c r="I1243" i="1"/>
  <c r="J1243" i="1" s="1"/>
  <c r="I1242" i="1"/>
  <c r="J1242" i="1" s="1"/>
  <c r="I1241" i="1"/>
  <c r="J1241" i="1" s="1"/>
  <c r="I1240" i="1"/>
  <c r="J1240" i="1" s="1"/>
  <c r="I1239" i="1"/>
  <c r="J1239" i="1" s="1"/>
  <c r="I1238" i="1"/>
  <c r="J1238" i="1" s="1"/>
  <c r="I1237" i="1"/>
  <c r="J1237" i="1" s="1"/>
  <c r="I1232" i="1"/>
  <c r="J1232" i="1" s="1"/>
  <c r="I1228" i="1"/>
  <c r="J1228" i="1" s="1"/>
  <c r="I1227" i="1"/>
  <c r="J1227" i="1" s="1"/>
  <c r="I1226" i="1"/>
  <c r="J1226" i="1" s="1"/>
  <c r="I1223" i="1"/>
  <c r="J1223" i="1" s="1"/>
  <c r="I1222" i="1"/>
  <c r="J1222" i="1" s="1"/>
  <c r="I1221" i="1"/>
  <c r="J1221" i="1" s="1"/>
  <c r="I1220" i="1"/>
  <c r="J1220" i="1" s="1"/>
  <c r="I1219" i="1"/>
  <c r="J1219" i="1" s="1"/>
  <c r="I1218" i="1"/>
  <c r="J1218" i="1" s="1"/>
  <c r="I1217" i="1"/>
  <c r="J1217" i="1" s="1"/>
  <c r="I1212" i="1"/>
  <c r="J1212" i="1" s="1"/>
  <c r="I1211" i="1"/>
  <c r="J1211" i="1" s="1"/>
  <c r="I1210" i="1"/>
  <c r="J1210" i="1" s="1"/>
  <c r="I1209" i="1"/>
  <c r="J1209" i="1" s="1"/>
  <c r="I1208" i="1"/>
  <c r="J1208" i="1" s="1"/>
  <c r="I1207" i="1"/>
  <c r="J1207" i="1" s="1"/>
  <c r="I1206" i="1"/>
  <c r="J1206" i="1" s="1"/>
  <c r="I1205" i="1"/>
  <c r="J1205" i="1" s="1"/>
  <c r="I1204" i="1"/>
  <c r="J1204" i="1" s="1"/>
  <c r="I1203" i="1"/>
  <c r="J1203" i="1" s="1"/>
  <c r="I1201" i="1"/>
  <c r="J1201" i="1" s="1"/>
  <c r="I1200" i="1"/>
  <c r="J1200" i="1" s="1"/>
  <c r="I1199" i="1"/>
  <c r="J1199" i="1" s="1"/>
  <c r="I1198" i="1"/>
  <c r="J1198" i="1" s="1"/>
  <c r="I1179" i="1"/>
  <c r="J1179" i="1" s="1"/>
  <c r="I1173" i="1"/>
  <c r="J1173" i="1" s="1"/>
  <c r="I1172" i="1"/>
  <c r="J1172" i="1" s="1"/>
  <c r="I1171" i="1"/>
  <c r="J1171" i="1" s="1"/>
  <c r="I1170" i="1"/>
  <c r="J1170" i="1" s="1"/>
  <c r="I1169" i="1"/>
  <c r="J1169" i="1" s="1"/>
  <c r="I1168" i="1"/>
  <c r="J1168" i="1" s="1"/>
  <c r="I1167" i="1"/>
  <c r="J1167" i="1" s="1"/>
  <c r="I1165" i="1"/>
  <c r="J1165" i="1" s="1"/>
  <c r="I1164" i="1"/>
  <c r="J1164" i="1" s="1"/>
  <c r="I1163" i="1"/>
  <c r="J1163" i="1" s="1"/>
  <c r="I1162" i="1"/>
  <c r="J1162" i="1" s="1"/>
  <c r="I1161" i="1"/>
  <c r="J1161" i="1" s="1"/>
  <c r="I1160" i="1"/>
  <c r="J1160" i="1" s="1"/>
  <c r="I1158" i="1"/>
  <c r="J1158" i="1" s="1"/>
  <c r="I1157" i="1"/>
  <c r="J1157" i="1" s="1"/>
  <c r="I1156" i="1"/>
  <c r="J1156" i="1" s="1"/>
  <c r="I1154" i="1"/>
  <c r="J1154" i="1" s="1"/>
  <c r="I1152" i="1"/>
  <c r="J1152" i="1" s="1"/>
  <c r="I1148" i="1"/>
  <c r="J1148" i="1" s="1"/>
  <c r="I1146" i="1"/>
  <c r="J1146" i="1" s="1"/>
  <c r="I1145" i="1"/>
  <c r="J1145" i="1" s="1"/>
  <c r="I1143" i="1"/>
  <c r="J1143" i="1" s="1"/>
  <c r="I1142" i="1"/>
  <c r="J1142" i="1" s="1"/>
  <c r="I1141" i="1"/>
  <c r="J1141" i="1" s="1"/>
  <c r="I1140" i="1"/>
  <c r="J1140" i="1" s="1"/>
  <c r="I1139" i="1"/>
  <c r="J1139" i="1" s="1"/>
  <c r="I1138" i="1"/>
  <c r="J1138" i="1" s="1"/>
  <c r="I1137" i="1"/>
  <c r="J1137" i="1" s="1"/>
  <c r="I1136" i="1"/>
  <c r="J1136" i="1" s="1"/>
  <c r="I1134" i="1"/>
  <c r="J1134" i="1" s="1"/>
  <c r="I1133" i="1"/>
  <c r="J1133" i="1" s="1"/>
  <c r="I1132" i="1"/>
  <c r="J1132" i="1" s="1"/>
  <c r="I1131" i="1"/>
  <c r="J1131" i="1" s="1"/>
  <c r="I1130" i="1"/>
  <c r="J1130" i="1" s="1"/>
  <c r="I1129" i="1"/>
  <c r="J1129" i="1" s="1"/>
  <c r="I1128" i="1"/>
  <c r="J1128" i="1" s="1"/>
  <c r="I1127" i="1"/>
  <c r="J1127" i="1" s="1"/>
  <c r="I1122" i="1"/>
  <c r="J1122" i="1" s="1"/>
  <c r="I1114" i="1"/>
  <c r="J1114" i="1" s="1"/>
  <c r="I1113" i="1"/>
  <c r="J1113" i="1" s="1"/>
  <c r="I1112" i="1"/>
  <c r="J1112" i="1" s="1"/>
  <c r="I1111" i="1"/>
  <c r="J1111" i="1" s="1"/>
  <c r="I1078" i="1"/>
  <c r="J1078" i="1" s="1"/>
  <c r="I1077" i="1"/>
  <c r="J1077" i="1" s="1"/>
  <c r="I1076" i="1"/>
  <c r="J1076" i="1" s="1"/>
  <c r="I1075" i="1"/>
  <c r="J1075" i="1" s="1"/>
  <c r="I1074" i="1"/>
  <c r="J1074" i="1" s="1"/>
  <c r="I1073" i="1"/>
  <c r="J1073" i="1" s="1"/>
  <c r="I1072" i="1"/>
  <c r="J1072" i="1" s="1"/>
  <c r="I1071" i="1"/>
  <c r="J1071" i="1" s="1"/>
  <c r="I1070" i="1"/>
  <c r="J1070" i="1" s="1"/>
  <c r="I1069" i="1"/>
  <c r="J1069" i="1" s="1"/>
  <c r="I1068" i="1"/>
  <c r="J1068" i="1" s="1"/>
  <c r="I1067" i="1"/>
  <c r="J1067" i="1" s="1"/>
  <c r="I1066" i="1"/>
  <c r="J1066" i="1" s="1"/>
  <c r="I1065" i="1"/>
  <c r="J1065" i="1" s="1"/>
  <c r="I1064" i="1"/>
  <c r="J1064" i="1" s="1"/>
  <c r="I1063" i="1"/>
  <c r="J1063" i="1" s="1"/>
  <c r="I1062" i="1"/>
  <c r="J1062" i="1" s="1"/>
  <c r="I1061" i="1"/>
  <c r="J1061" i="1" s="1"/>
  <c r="I1060" i="1"/>
  <c r="J1060" i="1" s="1"/>
  <c r="I1059" i="1"/>
  <c r="J1059" i="1" s="1"/>
  <c r="I1058" i="1"/>
  <c r="J1058" i="1" s="1"/>
  <c r="I1057" i="1"/>
  <c r="J1057" i="1" s="1"/>
  <c r="I1056" i="1"/>
  <c r="J1056" i="1" s="1"/>
  <c r="I1055" i="1"/>
  <c r="J1055" i="1" s="1"/>
  <c r="I1054" i="1"/>
  <c r="J1054" i="1" s="1"/>
  <c r="I1053" i="1"/>
  <c r="J1053" i="1" s="1"/>
  <c r="I1049" i="1"/>
  <c r="J1049" i="1" s="1"/>
  <c r="I1048" i="1"/>
  <c r="J1048" i="1" s="1"/>
  <c r="I1046" i="1"/>
  <c r="J1046" i="1" s="1"/>
  <c r="I1045" i="1"/>
  <c r="J1045" i="1" s="1"/>
  <c r="I1044" i="1"/>
  <c r="J1044" i="1" s="1"/>
  <c r="I1038" i="1"/>
  <c r="J1038" i="1" s="1"/>
  <c r="I1037" i="1"/>
  <c r="J1037" i="1" s="1"/>
  <c r="I1036" i="1"/>
  <c r="J1036" i="1" s="1"/>
  <c r="I1034" i="1"/>
  <c r="J1034" i="1" s="1"/>
  <c r="I1030" i="1"/>
  <c r="J1030" i="1" s="1"/>
  <c r="I1022" i="1"/>
  <c r="J1022" i="1" s="1"/>
  <c r="I1021" i="1"/>
  <c r="J1021" i="1" s="1"/>
  <c r="I1020" i="1"/>
  <c r="J1020" i="1" s="1"/>
  <c r="I1018" i="1"/>
  <c r="J1018" i="1" s="1"/>
  <c r="I1017" i="1"/>
  <c r="J1017" i="1" s="1"/>
  <c r="I1016" i="1"/>
  <c r="J1016" i="1" s="1"/>
  <c r="I1015" i="1"/>
  <c r="J1015" i="1" s="1"/>
  <c r="I1014" i="1"/>
  <c r="J1014" i="1" s="1"/>
  <c r="I1009" i="1"/>
  <c r="J1009" i="1" s="1"/>
  <c r="I1008" i="1"/>
  <c r="J1008" i="1" s="1"/>
  <c r="I1007" i="1"/>
  <c r="J1007" i="1" s="1"/>
  <c r="I1006" i="1"/>
  <c r="J1006" i="1" s="1"/>
  <c r="I1005" i="1"/>
  <c r="J1005" i="1" s="1"/>
  <c r="I1004" i="1"/>
  <c r="J1004" i="1" s="1"/>
  <c r="I1000" i="1"/>
  <c r="J1000" i="1" s="1"/>
  <c r="I999" i="1"/>
  <c r="J999" i="1" s="1"/>
  <c r="I998" i="1"/>
  <c r="J998" i="1" s="1"/>
  <c r="I997" i="1"/>
  <c r="J997" i="1" s="1"/>
  <c r="I996" i="1"/>
  <c r="J996" i="1" s="1"/>
  <c r="I995" i="1"/>
  <c r="J995" i="1" s="1"/>
  <c r="I850" i="1"/>
  <c r="J850" i="1" s="1"/>
  <c r="I736" i="1"/>
  <c r="J736" i="1" s="1"/>
  <c r="I735" i="1"/>
  <c r="J735" i="1" s="1"/>
  <c r="I734" i="1"/>
  <c r="J734" i="1" s="1"/>
  <c r="I732" i="1"/>
  <c r="J732" i="1" s="1"/>
  <c r="I731" i="1"/>
  <c r="J731" i="1" s="1"/>
  <c r="I730" i="1"/>
  <c r="J730" i="1" s="1"/>
  <c r="I729" i="1"/>
  <c r="J729" i="1" s="1"/>
  <c r="I728" i="1"/>
  <c r="J728" i="1" s="1"/>
  <c r="I727" i="1"/>
  <c r="J727" i="1" s="1"/>
  <c r="I726" i="1"/>
  <c r="J726" i="1" s="1"/>
  <c r="I725" i="1"/>
  <c r="J725" i="1" s="1"/>
  <c r="I724" i="1"/>
  <c r="J724" i="1" s="1"/>
  <c r="I723" i="1"/>
  <c r="J723" i="1" s="1"/>
  <c r="I722" i="1"/>
  <c r="J722" i="1" s="1"/>
  <c r="I721" i="1"/>
  <c r="J721" i="1" s="1"/>
  <c r="I720" i="1"/>
  <c r="J720" i="1" s="1"/>
  <c r="I719" i="1"/>
  <c r="J719" i="1" s="1"/>
  <c r="I718" i="1"/>
  <c r="J718" i="1" s="1"/>
  <c r="I717" i="1"/>
  <c r="J717" i="1" s="1"/>
  <c r="I716" i="1"/>
  <c r="J716" i="1" s="1"/>
  <c r="I715" i="1"/>
  <c r="J715" i="1" s="1"/>
  <c r="I714" i="1"/>
  <c r="J714" i="1" s="1"/>
  <c r="I713" i="1"/>
  <c r="J713" i="1" s="1"/>
  <c r="I712" i="1"/>
  <c r="J712" i="1" s="1"/>
  <c r="I711" i="1"/>
  <c r="J711" i="1" s="1"/>
  <c r="I710" i="1"/>
  <c r="J710" i="1" s="1"/>
  <c r="I709" i="1"/>
  <c r="J709" i="1" s="1"/>
  <c r="I708" i="1"/>
  <c r="J708" i="1" s="1"/>
  <c r="I640" i="1"/>
  <c r="J640" i="1" s="1"/>
  <c r="I625" i="1"/>
  <c r="J625" i="1" s="1"/>
  <c r="I622" i="1"/>
  <c r="J622" i="1" s="1"/>
  <c r="I593" i="1"/>
  <c r="J593" i="1" s="1"/>
  <c r="I592" i="1"/>
  <c r="J592" i="1" s="1"/>
  <c r="I591" i="1"/>
  <c r="J591" i="1" s="1"/>
  <c r="I590" i="1"/>
  <c r="J590" i="1" s="1"/>
  <c r="I589" i="1"/>
  <c r="J589" i="1" s="1"/>
  <c r="I588" i="1"/>
  <c r="J588" i="1" s="1"/>
  <c r="I587" i="1"/>
  <c r="J587" i="1" s="1"/>
  <c r="I586" i="1"/>
  <c r="J586" i="1" s="1"/>
  <c r="I585" i="1"/>
  <c r="J585" i="1" s="1"/>
  <c r="I584" i="1"/>
  <c r="J584" i="1" s="1"/>
  <c r="I583" i="1"/>
  <c r="J583" i="1" s="1"/>
  <c r="I582" i="1"/>
  <c r="J582" i="1" s="1"/>
  <c r="I574" i="1"/>
  <c r="J574" i="1" s="1"/>
  <c r="I570" i="1"/>
  <c r="J570" i="1" s="1"/>
  <c r="I567" i="1"/>
  <c r="J567" i="1" s="1"/>
  <c r="I566" i="1"/>
  <c r="J566" i="1" s="1"/>
  <c r="I558" i="1"/>
  <c r="J558" i="1" s="1"/>
  <c r="I557" i="1"/>
  <c r="J557" i="1" s="1"/>
  <c r="I553" i="1"/>
  <c r="J553" i="1" s="1"/>
  <c r="I552" i="1"/>
  <c r="J552" i="1" s="1"/>
  <c r="I548" i="1"/>
  <c r="J548" i="1" s="1"/>
  <c r="I495" i="1"/>
  <c r="J495" i="1" s="1"/>
  <c r="I473" i="1"/>
  <c r="J473" i="1" s="1"/>
  <c r="I472" i="1"/>
  <c r="J472" i="1" s="1"/>
  <c r="I310" i="1"/>
  <c r="J310" i="1" s="1"/>
  <c r="J312" i="1"/>
  <c r="I313" i="1"/>
  <c r="J313" i="1" s="1"/>
  <c r="I314" i="1"/>
  <c r="J314" i="1" s="1"/>
  <c r="I315" i="1"/>
  <c r="J315" i="1" s="1"/>
  <c r="I316" i="1"/>
  <c r="J316" i="1" s="1"/>
  <c r="I317" i="1"/>
  <c r="J317" i="1" s="1"/>
  <c r="I318" i="1"/>
  <c r="J318" i="1" s="1"/>
  <c r="I319" i="1"/>
  <c r="J319" i="1" s="1"/>
  <c r="I320" i="1"/>
  <c r="J320" i="1" s="1"/>
  <c r="I321" i="1"/>
  <c r="J321" i="1" s="1"/>
  <c r="I322" i="1"/>
  <c r="J322" i="1" s="1"/>
  <c r="I323" i="1"/>
  <c r="J323" i="1" s="1"/>
  <c r="I324" i="1"/>
  <c r="J324" i="1" s="1"/>
  <c r="J328" i="1"/>
  <c r="I329" i="1"/>
  <c r="J329" i="1" s="1"/>
  <c r="I330" i="1"/>
  <c r="J330" i="1" s="1"/>
  <c r="J268" i="1"/>
  <c r="I273" i="1"/>
  <c r="J273" i="1" s="1"/>
  <c r="I274" i="1"/>
  <c r="J274" i="1" s="1"/>
  <c r="I275" i="1"/>
  <c r="J275" i="1" s="1"/>
  <c r="I276" i="1"/>
  <c r="J276" i="1" s="1"/>
  <c r="I277" i="1"/>
  <c r="J277" i="1" s="1"/>
  <c r="I278" i="1"/>
  <c r="J278" i="1" s="1"/>
  <c r="I279" i="1"/>
  <c r="J279" i="1" s="1"/>
  <c r="I280" i="1"/>
  <c r="J280" i="1" s="1"/>
  <c r="I281" i="1"/>
  <c r="J281" i="1" s="1"/>
  <c r="I282" i="1"/>
  <c r="J282" i="1" s="1"/>
  <c r="I283" i="1"/>
  <c r="J283" i="1" s="1"/>
  <c r="I284" i="1"/>
  <c r="J284" i="1" s="1"/>
  <c r="J288" i="1"/>
  <c r="I289" i="1"/>
  <c r="J289" i="1" s="1"/>
  <c r="I290" i="1"/>
  <c r="J290" i="1" s="1"/>
  <c r="I291" i="1"/>
  <c r="J291" i="1" s="1"/>
  <c r="I293" i="1"/>
  <c r="J293" i="1" s="1"/>
  <c r="I294" i="1"/>
  <c r="J294" i="1" s="1"/>
  <c r="I296" i="1"/>
  <c r="J296" i="1" s="1"/>
  <c r="I298" i="1"/>
  <c r="J298" i="1" s="1"/>
  <c r="I300" i="1"/>
  <c r="J300" i="1" s="1"/>
  <c r="J258" i="1"/>
  <c r="J259" i="1"/>
  <c r="J260" i="1"/>
  <c r="J261" i="1"/>
  <c r="J262" i="1"/>
  <c r="J264" i="1"/>
  <c r="I1248" i="1"/>
  <c r="J1248" i="1" s="1"/>
  <c r="I496" i="1"/>
  <c r="J496" i="1" s="1"/>
  <c r="I959" i="1"/>
  <c r="J959" i="1" s="1"/>
  <c r="I476" i="1"/>
  <c r="J476" i="1" s="1"/>
  <c r="I814" i="1"/>
  <c r="J814" i="1" s="1"/>
  <c r="I828" i="1"/>
  <c r="J828" i="1" s="1"/>
  <c r="I845" i="1"/>
  <c r="J845" i="1" s="1"/>
  <c r="I803" i="1"/>
  <c r="J803" i="1" s="1"/>
  <c r="I641" i="1"/>
  <c r="J641" i="1" s="1"/>
  <c r="I543" i="1"/>
  <c r="I523" i="1"/>
  <c r="I1002" i="1"/>
  <c r="I1043" i="1"/>
  <c r="J1043" i="1" s="1"/>
  <c r="I1144" i="1"/>
  <c r="I1115" i="1"/>
  <c r="J1115" i="1" s="1"/>
  <c r="I1100" i="1"/>
  <c r="I1359" i="1"/>
  <c r="I1356" i="1"/>
  <c r="I1363" i="1"/>
  <c r="I1379" i="1"/>
  <c r="J1379" i="1" s="1"/>
  <c r="I469" i="1"/>
  <c r="I621" i="1"/>
  <c r="J621" i="1" s="1"/>
  <c r="I1166" i="1"/>
  <c r="I1153" i="1"/>
  <c r="J1153" i="1" s="1"/>
  <c r="I1109" i="1"/>
  <c r="I1080" i="1"/>
  <c r="I1040" i="1"/>
  <c r="I1013" i="1"/>
  <c r="I1366" i="1"/>
  <c r="I503" i="1"/>
  <c r="I986" i="1"/>
  <c r="J986" i="1" s="1"/>
  <c r="I962" i="1"/>
  <c r="I842" i="1"/>
  <c r="J842" i="1" s="1"/>
  <c r="I820" i="1"/>
  <c r="J820" i="1" s="1"/>
  <c r="I808" i="1"/>
  <c r="J808" i="1" s="1"/>
  <c r="I1347" i="1"/>
  <c r="I1375" i="1"/>
  <c r="I1387" i="1"/>
  <c r="I1202" i="1"/>
  <c r="I1231" i="1"/>
  <c r="I1214" i="1"/>
  <c r="I1189" i="1"/>
  <c r="J1189" i="1" s="1"/>
  <c r="I485" i="1"/>
  <c r="I1279" i="1"/>
  <c r="J1279" i="1" s="1"/>
  <c r="I1254" i="1"/>
  <c r="I1304" i="1"/>
  <c r="J1304" i="1" s="1"/>
  <c r="I1273" i="1"/>
  <c r="I1225" i="1"/>
  <c r="I1282" i="1"/>
  <c r="J1282" i="1" s="1"/>
  <c r="I1264" i="1"/>
  <c r="I1216" i="1"/>
  <c r="I1268" i="1"/>
  <c r="I1184" i="1"/>
  <c r="J1184" i="1" s="1"/>
  <c r="I1047" i="1"/>
  <c r="J953" i="1" l="1"/>
  <c r="J45" i="1" s="1"/>
  <c r="J1192" i="1"/>
  <c r="J56" i="1" s="1"/>
  <c r="J1340" i="1"/>
  <c r="J784" i="1"/>
  <c r="J42" i="1" s="1"/>
  <c r="J926" i="1"/>
  <c r="J503" i="1"/>
  <c r="J326" i="1"/>
  <c r="J1013" i="1"/>
  <c r="J1231" i="1"/>
  <c r="J1214" i="1"/>
  <c r="J1202" i="1"/>
  <c r="E1047" i="1"/>
  <c r="J1047" i="1" s="1"/>
  <c r="J1225" i="1"/>
  <c r="E1216" i="1"/>
  <c r="J1216" i="1" s="1"/>
  <c r="J1002" i="1"/>
  <c r="J1144" i="1"/>
  <c r="J1149" i="1" s="1"/>
  <c r="J1254" i="1"/>
  <c r="J962" i="1"/>
  <c r="J1356" i="1"/>
  <c r="J991" i="1"/>
  <c r="J967" i="1"/>
  <c r="J1100" i="1"/>
  <c r="J1166" i="1"/>
  <c r="J1159" i="1"/>
  <c r="J1387" i="1"/>
  <c r="J595" i="1"/>
  <c r="J637" i="1" s="1"/>
  <c r="J1347" i="1"/>
  <c r="J513" i="1"/>
  <c r="J1090" i="1"/>
  <c r="J1359" i="1"/>
  <c r="J272" i="1"/>
  <c r="J307" i="1" s="1"/>
  <c r="J250" i="1"/>
  <c r="J25" i="1" s="1"/>
  <c r="J1080" i="1"/>
  <c r="J523" i="1"/>
  <c r="J543" i="1"/>
  <c r="J1268" i="1"/>
  <c r="J1109" i="1"/>
  <c r="J1273" i="1"/>
  <c r="J1116" i="1"/>
  <c r="J171" i="1"/>
  <c r="J23" i="1" s="1"/>
  <c r="J1025" i="1"/>
  <c r="J485" i="1"/>
  <c r="J402" i="1"/>
  <c r="J377" i="1"/>
  <c r="J658" i="1"/>
  <c r="J38" i="1" s="1"/>
  <c r="J378" i="1"/>
  <c r="J1040" i="1"/>
  <c r="J547" i="1"/>
  <c r="J700" i="1"/>
  <c r="J39" i="1" s="1"/>
  <c r="J1019" i="1"/>
  <c r="J257" i="1"/>
  <c r="J265" i="1" s="1"/>
  <c r="J28" i="1" s="1"/>
  <c r="J60" i="1"/>
  <c r="J1375" i="1"/>
  <c r="J1383" i="1" s="1"/>
  <c r="J1363" i="1"/>
  <c r="J449" i="1"/>
  <c r="J33" i="1" s="1"/>
  <c r="J32" i="1" s="1"/>
  <c r="J10" i="1" s="1"/>
  <c r="J551" i="1"/>
  <c r="J400" i="1"/>
  <c r="J457" i="1"/>
  <c r="J851" i="1"/>
  <c r="J43" i="1" s="1"/>
  <c r="J1264" i="1"/>
  <c r="E469" i="1"/>
  <c r="J469" i="1" s="1"/>
  <c r="J515" i="1"/>
  <c r="J1366" i="1"/>
  <c r="J414" i="1" l="1"/>
  <c r="J972" i="1"/>
  <c r="J48" i="1" s="1"/>
  <c r="J47" i="1" s="1"/>
  <c r="J13" i="1" s="1"/>
  <c r="J1176" i="1"/>
  <c r="J1031" i="1"/>
  <c r="J51" i="1" s="1"/>
  <c r="J1123" i="1"/>
  <c r="J1300" i="1"/>
  <c r="J59" i="1" s="1"/>
  <c r="J58" i="1" s="1"/>
  <c r="J15" i="1" s="1"/>
  <c r="J1050" i="1"/>
  <c r="J1371" i="1"/>
  <c r="J63" i="1" s="1"/>
  <c r="J1397" i="1"/>
  <c r="J65" i="1" s="1"/>
  <c r="J54" i="1"/>
  <c r="J64" i="1"/>
  <c r="J37" i="1"/>
  <c r="J29" i="1"/>
  <c r="J55" i="1"/>
  <c r="J22" i="1"/>
  <c r="J21" i="1"/>
  <c r="J24" i="1"/>
  <c r="J571" i="1"/>
  <c r="J36" i="1" s="1"/>
  <c r="J44" i="1"/>
  <c r="J62" i="1" l="1"/>
  <c r="J16" i="1" s="1"/>
  <c r="J20" i="1"/>
  <c r="J52" i="1"/>
  <c r="J53" i="1"/>
  <c r="J41" i="1"/>
  <c r="J12" i="1" s="1"/>
  <c r="J35" i="1"/>
  <c r="J11" i="1" s="1"/>
  <c r="J30" i="1"/>
  <c r="J27" i="1" s="1"/>
  <c r="J9" i="1" s="1"/>
  <c r="J8" i="1" l="1"/>
  <c r="J50" i="1"/>
  <c r="J14" i="1" s="1"/>
  <c r="J18" i="1" l="1"/>
  <c r="J67" i="1"/>
</calcChain>
</file>

<file path=xl/sharedStrings.xml><?xml version="1.0" encoding="utf-8"?>
<sst xmlns="http://schemas.openxmlformats.org/spreadsheetml/2006/main" count="2556" uniqueCount="1102">
  <si>
    <t>ESG:</t>
  </si>
  <si>
    <t>Egy üvegrétegből álló edzett biztonsági üvegtábla</t>
  </si>
  <si>
    <t xml:space="preserve">VSG: </t>
  </si>
  <si>
    <t>Két üvegrétegből ragasztott biztonsági üvegtábla</t>
  </si>
  <si>
    <t xml:space="preserve">Gyártmány: </t>
  </si>
  <si>
    <t>Megajánlott üveg-gyártmány</t>
  </si>
  <si>
    <t>Profilok rögzítése abtonpadlóhoz/betonfödémhez/aljzathoz/falhoz a szükséges rrögzítő elemekkel együtt.</t>
  </si>
  <si>
    <t>pl. gyártmány: MAPEI v. azonos min.</t>
  </si>
  <si>
    <t>Acélszerkezetek</t>
  </si>
  <si>
    <t>Az egységárba beletartoznak a falazatsarkokhoz való csatlakoztatások is.</t>
  </si>
  <si>
    <t>Tetőátvezetések szigetelése</t>
  </si>
  <si>
    <t>Tetőszigetelési munkák</t>
  </si>
  <si>
    <t>Talajnedvesség elleni szigetelések</t>
  </si>
  <si>
    <t>Falazás és egyéb kőművesmunkák</t>
  </si>
  <si>
    <t>Vakolómunkák</t>
  </si>
  <si>
    <t>Alumínium nyílászárók</t>
  </si>
  <si>
    <t>Szigetelések</t>
  </si>
  <si>
    <t>Cement esztrich</t>
  </si>
  <si>
    <t>Padlóburkolatok beltérben</t>
  </si>
  <si>
    <t>Csempeburkolatok</t>
  </si>
  <si>
    <t>Beépített elemek és egyebek</t>
  </si>
  <si>
    <t>Lábtörlők</t>
  </si>
  <si>
    <t>Gipszkarton válaszfalak</t>
  </si>
  <si>
    <t>Ajtók, ablakok</t>
  </si>
  <si>
    <t>Az alternatív tételek cellái kék színűek. Itt csak az egységárak kitöltendők, és az összegzésbe nem kell beszámítani.</t>
  </si>
  <si>
    <t>Szállítás és függőlegesen ill… 60 -70 cm távolságban megfelelő ragasztóval / habarccsal felvinni.</t>
  </si>
  <si>
    <t>Utólagosan készített falrések vakolása mész - cement vakolattal</t>
  </si>
  <si>
    <t>Épületgépészek álta utólagosan készített falrések vakolása.</t>
  </si>
  <si>
    <t>Kivitelezés a fő pozícióban foglaltak szerint. Az oldalt lévő vakolatfelületeket kb. 10 cm vastagságig le kell verni, és a rácsszövetet teljes felületen be kell helyezni.</t>
  </si>
  <si>
    <t>Felfelé menő építőelemek esetében a fóliát minimum 5 cm-rel az esztrich felső éle felé kell húzni, és ott rögzíteni kell. A külső és belső sarkokat be kell vágni, és a vágási helyeket hagyományis ragasztószalaggal össze kell ragasztani.</t>
  </si>
  <si>
    <t>A felső burkolatok lerakása előtt a fóliát le kell vágni. A leeső anyagokat előírásoknak megfelelően kell eltávolítani.</t>
  </si>
  <si>
    <t>PE</t>
  </si>
  <si>
    <t>Szélszigetelő szalagok, d= 10 mm</t>
  </si>
  <si>
    <t>lfdm</t>
  </si>
  <si>
    <t>Attikalemez</t>
  </si>
  <si>
    <t>Attika fedőlemez horganyzott acéllemezből, d= 1,5 mm, előkészített alapra, további rögzítő anyag nélkül kerül felrakásra.</t>
  </si>
  <si>
    <t>oldalsó, közbenső és felső tokszélesítések általában nem szükségesek, csak ha az külön nevesítésre kerül.</t>
  </si>
  <si>
    <t>Az építés helyszínén kitermelt és az az építtető által eltávolítani engedélyezett humusz, földanyag, bontási anyag, maradékanyag stb. a kivitelező tulajdonába kerülnek. Az építési telekről való eltávolításuk, törvényes elhelyezésük vagy értékesítésük a kivitelező feladata és felelőssége.</t>
  </si>
  <si>
    <t>Fenti körülmények az egységárkalkulációnál fegyelembe veendők.</t>
  </si>
  <si>
    <t>A</t>
  </si>
  <si>
    <t>B</t>
  </si>
  <si>
    <t>Az egyes ajtókat tokkal, és lappal, és az ajtólista szerinti tartozékokkal együtt kell költségelni, komplett készreszereléssel</t>
  </si>
  <si>
    <t>C</t>
  </si>
  <si>
    <r>
      <t xml:space="preserve">Horganyzott CW-állóprofilok szállítása és szerelése, sz= 75 mm, és </t>
    </r>
    <r>
      <rPr>
        <u/>
        <sz val="8"/>
        <rFont val="Arial"/>
        <family val="2"/>
        <charset val="238"/>
      </rPr>
      <t>egyoldali</t>
    </r>
    <r>
      <rPr>
        <sz val="8"/>
        <rFont val="Arial"/>
        <family val="2"/>
      </rPr>
      <t xml:space="preserve"> </t>
    </r>
    <r>
      <rPr>
        <u/>
        <sz val="8"/>
        <rFont val="Arial"/>
        <family val="2"/>
        <charset val="238"/>
      </rPr>
      <t>dupla</t>
    </r>
    <r>
      <rPr>
        <sz val="8"/>
        <rFont val="Arial"/>
        <family val="2"/>
      </rPr>
      <t xml:space="preserve"> (2x12,5 mm) gipszkarton építőlemez burkolat.</t>
    </r>
  </si>
  <si>
    <t>Bontási tételekhez automatikusan hozzáértendő a fel nem használható bontási anyag építés helyszínéről való eltávolítása is, hacsak külön tétel nem szerepel rá.</t>
  </si>
  <si>
    <t>Az anyagok, szerkezetek beépítéséhez szükséges szerszámok, gépi berendezések üzemköltsége.</t>
  </si>
  <si>
    <t>Az anyagok, szerkezetek beépítéséhez szükséges munkaállványok, biztonsági korlátok, egyéb biztonsági berendezések, védőfelszerelések költsége.</t>
  </si>
  <si>
    <r>
      <t>Fenti tételek</t>
    </r>
    <r>
      <rPr>
        <sz val="8"/>
        <rFont val="Arial"/>
        <family val="2"/>
      </rPr>
      <t xml:space="preserve"> szükséges mellékteljesítések, külön nem számolhatók el.</t>
    </r>
  </si>
  <si>
    <t>Lábazati vakolat felvitele extrudált hőszigetelésre (XPR).Alap kezelése rögzítő gletteléssel. Rögzítő glettelést fogas spatulyával vízszintesen felvinni, barázda mélysége 5 mm. Száradás után  szövet glettelés felvitele, d = 5 mm, felszín simítva.</t>
  </si>
  <si>
    <t>Végül műgyanta szineskő vakolat szakszerű felvitele.</t>
  </si>
  <si>
    <t>Típus: rögzítő glettelés</t>
  </si>
  <si>
    <t>Típus szövetglettelés</t>
  </si>
  <si>
    <t>Típus műgyanta vakolat</t>
  </si>
  <si>
    <t>Csempeburkolatok összesen</t>
  </si>
  <si>
    <t>Mennyezet vakolat vasbeton födémek esetében  mész - cement -vakolattal</t>
  </si>
  <si>
    <t>mint a fő pozícióban leírva, azonban masszív födém - alsó oldalára (béléstestes vagy betonfödém)</t>
  </si>
  <si>
    <t>Vakolat lezáró- és sarokvédő sinek, horganyzott profilból</t>
  </si>
  <si>
    <t>rés szélesség 0 - 5 cm-ig</t>
  </si>
  <si>
    <t>rés szélesség 5 - 15 cm-ig</t>
  </si>
  <si>
    <t>rés szélesség 15 - 20 cm-ig</t>
  </si>
  <si>
    <t>Utólagosan készített áttörések vakolása mész - cement vakolattal</t>
  </si>
  <si>
    <t>Az elemek szabályos hossza 1,50 - 2,00 m. A feldarabolás rögzítése a kivitelezés megkezdése előtt az építésvezetőséggel együtt történik.</t>
  </si>
  <si>
    <t>A homlokzati csatlakozások és lezárások lemezhajlítással oldandók meg. Hajlítási magasság minimum 15 cm, 3 hajlítás.</t>
  </si>
  <si>
    <t>A csíkokból az első réteg elhelyezése után kilátszó részeket a lap széléhez pontosan le kell vágni, az eltávolított részeket rendesen eltakarítani.</t>
  </si>
  <si>
    <t>Szigetelőcsíkvastagság: 5 mm</t>
  </si>
  <si>
    <t>vagy KNAUF tömítőszalag 50/70mm</t>
  </si>
  <si>
    <t>Profilok</t>
  </si>
  <si>
    <t>Sarokvédő profilok</t>
  </si>
  <si>
    <t>Különösen a falsarkokban, ajtócsatlakozásoknál, fűtőtesteknél és egyéb "zavaró" épületrésznél a glettelés minőségére különösen figyelni kell.</t>
  </si>
  <si>
    <t>Úsztatott cement esztrich szakszerű lerakása hő- illetve hanszigetelésre. A felszínt egyenletesre simítva, készre tömítve és simítva kell elkészíteni. Felszín minden felső burkolatnak megfelel.</t>
  </si>
  <si>
    <t>ponthegesztéssel vagy hasonló módon, 10 - 20 mm névleges vakolatvastagságig, szállítva és falélekre, támasztékokra, ablakokra stb., megfelelő ragasztóval / habarccsal felvinni. Méretrevágás különböző hosszban.</t>
  </si>
  <si>
    <t>PROTECTOR</t>
  </si>
  <si>
    <t>Gyorsvakolat lécek a fali vakolat pótlékaként</t>
  </si>
  <si>
    <t>Gyorsvakolat lécek a fali vakolat pótlékaként, azokban a helységekben, ahol csempéznek és egyenes vakolatfelületet kell elérni.</t>
  </si>
  <si>
    <t>Az elektomos vezetékek, épületgépészeti vezetékek helyének hihagyása, beépítése valamint a lapok méretre vágása az egységárban szerpelnek, ezekért külön térítés nem jár.</t>
  </si>
  <si>
    <t>A tokokat a falazási munkák végzésekor kell a falazatba beépíteni, hogy a habarcskitöltés légmentessége garantálva legyen.</t>
  </si>
  <si>
    <t>Acél átfogó tokok fa ajtólapokhoz. Szállítás és a gyártói utasítás szerinti szakszerű beépítés.</t>
  </si>
  <si>
    <t xml:space="preserve"> Fa ajtólap - műanyaggal bevont</t>
  </si>
  <si>
    <t>Ajtólapok beépítése kész acél befogókeretbe.</t>
  </si>
  <si>
    <t>Laminált faforgácslemez ajtólap tömör keményfa profillal (pernambukfa), ághely mentes, körberagasztva. Egyszeres ütközésű profil (szabvány 25,5/13 mm), 3 oldalt.</t>
  </si>
  <si>
    <t>Középréteg extrúdált forgácslapból. Lezárás 3 mm vastag keményfarostlemezzel, laminálás 1,0 mm vastag HPL-rétegelt műanyag lemezzel.</t>
  </si>
  <si>
    <t>Tömörfa körbefutó profil műanyaggal bevonva- a nyílásban natúr lakkozott fellülettel.</t>
  </si>
  <si>
    <t>Műanyag bevonat színe válszás alapján. Színválaszték a MAX-UNI programból.</t>
  </si>
  <si>
    <t>Ajtólap vastagság: 40 mm</t>
  </si>
  <si>
    <t xml:space="preserve">Ajtólapra erősített két masszív, háromrészes, nikkelezett  befúrópánttal (100 kg ajtólap tömegig) </t>
  </si>
  <si>
    <t>A zárszerkezet cilinderzár számára előkészítve; a cilinderzár a helyszínen kerül beépítésre.</t>
  </si>
  <si>
    <t xml:space="preserve">Körbefutó ATPK- profiltömítés, sötétszürke színű, szakszerűen, az acéltokok festése után beépítve - a sarkok precízen gérbe vágva. </t>
  </si>
  <si>
    <t>Az ajtólapot nyíthatóan, működésre alkalmas állapotban beépíteni.</t>
  </si>
  <si>
    <t>Műanyag bevonat típusa:</t>
  </si>
  <si>
    <t>MAX Uni</t>
  </si>
  <si>
    <t>ISOVOLTA</t>
  </si>
  <si>
    <t>Acél átfogó tok fa ajtólaphoz</t>
  </si>
  <si>
    <t>Típus: AT - N 150</t>
  </si>
  <si>
    <t>Gyártmány: AUSTROTHERM</t>
  </si>
  <si>
    <t>Szállítás és a falazatra, betonra, szigetelőlapokra stb. merőlegesen és teljesen síkban felvinni.</t>
  </si>
  <si>
    <t>Az egész falazatot a vakolás előtt elő kell kezelni égés ellen.</t>
  </si>
  <si>
    <t>Az ajánlatadás előtt célszerű a helyszín megtekintése. Projektfelelős: Talent-Plan Kft.</t>
  </si>
  <si>
    <t xml:space="preserve">gyártmány: Beprlasta v. azonos min. </t>
  </si>
  <si>
    <t>Vízelvezetés összesen</t>
  </si>
  <si>
    <t>A tételes egységárakba a következő költségek is bekalkulálandók:</t>
  </si>
  <si>
    <t>A tételekben szereplő anyagok beszerzése, szükség esetén legyártatása (pl. vasalások, előregyártott vasbetonelemek, ...), építéshelyszínre való szállítása, közbenső tárolása, őrzése, építéshelyszíni anyagmozgatása.</t>
  </si>
  <si>
    <t>Gépészeti vezetékek, a épületszerkezetek elemeinek burkolása vízszintesen és függőlegesen 2-3 oldalról.</t>
  </si>
  <si>
    <t>Különböző méretű darabok. Gipszkarton-lap burkolat v=12,5 mm gipszanyaggal való felragasztása, toldások, csiszolások, a felület festésre kész glettelése.</t>
  </si>
  <si>
    <t>A következo tételekben szereplő gipszkarton munkák minden esetben rendszertartozék fém tartóvázzal, erősítő profilokkal, J-profilokkal, tömítésekkel, gipszkarton burkolólapokkal, burkolólapok csatlakozásainak üvegszövetes szakszerű elsimításával, és csiszolsásával, festésre előkészítve</t>
  </si>
  <si>
    <t>Alapmázolás korrózióvédőszerrel, közbenső- és fedőmázolás Alkydgyanta alapú festékkel. A horganyzott fémfelületeket az alapozó mázolástól meg kell tisztítani és fertőtlenítő szerrel le kell mosni.</t>
  </si>
  <si>
    <t>Szerelt homlokzatburkolat</t>
  </si>
  <si>
    <t>A rögzítő glettelést fogas spatulyával kell 3 - 5 mm vastag rétegben felhordani - a spatulyázott réteget (durva)  vizszintesen kell felvinni.</t>
  </si>
  <si>
    <t>A számos repedésveszélyes helyet üvegrács -szövettel (MW 5/5) kell borítani.</t>
  </si>
  <si>
    <t>Hőhídmegszakításos alumínium profilok, porszórt felületkezelés az Építtető választása szerinti RAL színben.</t>
  </si>
  <si>
    <t>Talajpára elleni védelem</t>
  </si>
  <si>
    <t>A bitumenes lemezt szakszerűen, tökéletesen vízszintesen tiszta (III.oszt.) cementhabarcsba kell fektetmi.</t>
  </si>
  <si>
    <t>formára vágott lemezek különböző hosszban</t>
  </si>
  <si>
    <t>falazat sz= 25-30 cm</t>
  </si>
  <si>
    <t>A gyártás és kivitelezés előtt a megbízott kivitelező gyártmány- és beépítési részletterveket kell, hogy készítsen. A gyártást csak a gyártmánytervek és a mindenkori projektvezetés általi jóváhagyatását követően szabad elkezdeni.</t>
  </si>
  <si>
    <t>St/db</t>
  </si>
  <si>
    <t>1 rtg. Hegeszthető vastag bitumenes lemez. Homokszórt bitumenes lemez beépítése a födszinten a felmenő szerkezetek alá.</t>
  </si>
  <si>
    <t>Felár a másodig réteg burkolat impregnált gipszkartonból (v= 1 x 12,5 mm) való kivitelezéséért.</t>
  </si>
  <si>
    <t>Felár a másodig réteg burkolat impregnált gipszkartonból  való kivitelezéséért a vizes helyigégekben. Glettelés impregnált glettelőanyaggal.</t>
  </si>
  <si>
    <t>Burkolat: 1 x 12,5 mm GK-lap</t>
  </si>
  <si>
    <t>Belső térben csemperagasztóval mész-cement vagy gipszvakolaton, sík felület kiképzése céljából, ragasztott fali csempe fogadására.</t>
  </si>
  <si>
    <t>A gyártó beépítési előírásait figyelembe kell venni.</t>
  </si>
  <si>
    <t>pl. MAPEI gyártmány</t>
  </si>
  <si>
    <t>Esztrichmunkák</t>
  </si>
  <si>
    <t>Mellékszolgáltatások</t>
  </si>
  <si>
    <t>Szükséges mellékteljesítés, külön nem számolható el.</t>
  </si>
  <si>
    <r>
      <t xml:space="preserve">Átfogó tokok, balos/jobbos alkalmazásra, 1 részes (direkt-pont-eljárással hegesztve), lemzvastagság 1,5mm, horganyzott éa alapmázolt felület, padlóbeállás 30mm, falcmélység 28mm (falcolt ajtóhoz), falcütközés 15mm, világosszürke színű körbe futó üregprofilos gumitömítés, </t>
    </r>
    <r>
      <rPr>
        <sz val="8"/>
        <rFont val="Arial"/>
        <family val="2"/>
        <charset val="238"/>
      </rPr>
      <t xml:space="preserve">magassági szint bepréselve, habarcszáró </t>
    </r>
    <r>
      <rPr>
        <sz val="8"/>
        <rFont val="Arial"/>
        <family val="2"/>
      </rPr>
      <t>szalagpántok 100kg-os ajtóhoz, a szükséges habarcsvédődobozzal.</t>
    </r>
  </si>
  <si>
    <t>Az ablakok alsó tokja alá minden esetben be kell építeni profilnál kis mértékben keskenyebb, általánosan használt alsó tokmagasító profilt a külső vízvetőknek az alapprofil alá való bevezetése érdekében.</t>
  </si>
  <si>
    <t>Lapvastagság: 12,5 cm</t>
  </si>
  <si>
    <t>Falmegerősítés CW-profilokkal</t>
  </si>
  <si>
    <t xml:space="preserve">Falmegerősítés CW-50 profilokkal könnyű terhek számára mint pl. mosdók, konyhaszekrények, stb. </t>
  </si>
  <si>
    <t>Lakatosmunkák</t>
  </si>
  <si>
    <t>03.1</t>
  </si>
  <si>
    <t>03.2</t>
  </si>
  <si>
    <t>07.1</t>
  </si>
  <si>
    <t>07.2</t>
  </si>
  <si>
    <t>Föld- és sziklamunka</t>
  </si>
  <si>
    <t>Alapozás</t>
  </si>
  <si>
    <t>Előregyártott vasbeton elemek</t>
  </si>
  <si>
    <t>Belső festés</t>
  </si>
  <si>
    <t>Belső mázolás</t>
  </si>
  <si>
    <t>Szállítás és szakszerű beépítés a vízszintes és függőleges sarkoknál;</t>
  </si>
  <si>
    <t>A külső sarkokat sarok-kötőkkel kell kiképezni és az egységárba bele kell kalkulálni. A profilok színét a csempe színéhez kell igazítani, terv vagy az építésvezetés utasítása alapján.</t>
  </si>
  <si>
    <t>Méretre szabás különböző hosszakra.</t>
  </si>
  <si>
    <t>Profilmagasság: 8-10 mm</t>
  </si>
  <si>
    <t>pl. gyártmány: SCHLÜTTER-Rondec v. azonos min.</t>
  </si>
  <si>
    <t>Tartósan rugalmas fugaképzések</t>
  </si>
  <si>
    <t>Gipszkarton felületek festése</t>
  </si>
  <si>
    <t>Teljesen fedő kétrétegű festés gipszkarton felületeken, akril-diszperziós beltéri festékkel. Mosásálló, matt, emisszió- és oldószermentes, higiéniailag ártalmatlan anyaggal.</t>
  </si>
  <si>
    <t>ÜVEGEZÉSEK</t>
  </si>
  <si>
    <t>Az üvegezést kizárólag száraz szereléssel szabad elvégezni.</t>
  </si>
  <si>
    <t>A sarkokat és üvegtömítéseket vulkanizálni kell.</t>
  </si>
  <si>
    <t>Tetőszigetelés</t>
  </si>
  <si>
    <t>Attikalefedések és egyéb tetőelemek</t>
  </si>
  <si>
    <t>Vízelvezetés</t>
  </si>
  <si>
    <t>Tetőszigetelés összesen</t>
  </si>
  <si>
    <t>Attikalefedések és egyéb tetőelemek összesen</t>
  </si>
  <si>
    <t>Beton-, expandált vagy extrudált polisztirolfelületeket valamint egyéb nehéz alapozásokat a vakolás előtt rögzítő glettel elő kell kezelni.</t>
  </si>
  <si>
    <t>A kőművesmunkák tartalmazzák az összes mellékteljesítményt, úgymint állás, állvány biztosítása és leszerelése és a szüséges gépek.</t>
  </si>
  <si>
    <t>Falazat technikai adatai:</t>
  </si>
  <si>
    <t>formátum: sz/h/m= 30x25x23,8 cm</t>
  </si>
  <si>
    <t>K-érték: 0,65 W / m2K</t>
  </si>
  <si>
    <t>tégla gyártmány:</t>
  </si>
  <si>
    <t>WIENERBERGER Porotherm 30 N+F</t>
  </si>
  <si>
    <t>Nyomósziládság: 10 N / mm2</t>
  </si>
  <si>
    <t>St/ db</t>
  </si>
  <si>
    <t>Tartósan rugalmas fugaképzések, beltérben. Fugalezárás minden vízszintes és függőleges fal- és padlócsatlakozáshoz valamint ajtócsatlakozásoknál, berendezési tárgyaknál.</t>
  </si>
  <si>
    <t>Ütköztetett fúgák, nútféderes, szárazon ütköztetett fúga; vízszintes fúga 1,2 cm vastag, teljes habarcságy (könnyűhabarcs).</t>
  </si>
  <si>
    <t>t</t>
  </si>
  <si>
    <t>18</t>
  </si>
  <si>
    <t>A szigetelő lapokat hézagmentesen illeszteni.</t>
  </si>
  <si>
    <t>A bitumenes ragasztóanyagot teljes felületen kell a szigetelőlemezekre felhordani, és teljes felülettel ragasztani. Az alap száraz és portalanított legyen. A felületi egyenetlenségeket előbb cementhabarccsal kell kiegyenlíteni. A lapok éleit nem szabad összeragasztani.</t>
  </si>
  <si>
    <t>Kiegészítő rögzítés műanyag beütődübelekkel 5db/m2</t>
  </si>
  <si>
    <t>Felület: érdes, élek simák</t>
  </si>
  <si>
    <t>Ragasztó</t>
  </si>
  <si>
    <t>m</t>
  </si>
  <si>
    <t>13</t>
  </si>
  <si>
    <t>14</t>
  </si>
  <si>
    <t>15</t>
  </si>
  <si>
    <t>Zuhanyzókban, mosdókban, WC-kben, konyhasoroknál.</t>
  </si>
  <si>
    <t>Vékony ragazstóba való fektetés rugalmas csemperagasztóval, az aljzatelőkezelést is beleértve</t>
  </si>
  <si>
    <t>A fugázás a csempéhez illő színnel történik. A csatlakozó és mozgási hézagok méretpontosan átveendők és nyitva tartandók.</t>
  </si>
  <si>
    <t>Csemperagasztó: MAPEI  v. azonos min.; a zuhanyzókban kétkomponensű ragasztót kell alkalmazni.</t>
  </si>
  <si>
    <t>Megajánlott termék:..................................</t>
  </si>
  <si>
    <t>fényes vagy matt felülettel a megbízó választása szerint</t>
  </si>
  <si>
    <t>Lezáróprofil különböző padlóburkolatoknál</t>
  </si>
  <si>
    <t>Szállítás és szakszerű beépítés; a profil alsó oldalának üres terei csemperagsztóval töltendők ki. Méretre vágás különböző hosszakban. A sarkokat, ahol vannak, pontosan gérbe vágva kell kivitelezni.</t>
  </si>
  <si>
    <t>gyártmány: TRILAK</t>
  </si>
  <si>
    <t>Acéltokok mázolása</t>
  </si>
  <si>
    <t>Teljesen fedő mázolás acéltokokon a megrendelő által választott RAL színben. A szennyeződések a teljes felületről eltávolítandók. A felületi egyenetlenségek előzetesen acélhoz alkalmas kittel kiegyenlítendők.</t>
  </si>
  <si>
    <t>Szögacélok és kisebb acélelemek mázolása</t>
  </si>
  <si>
    <t>gyártmány: TRILAK avgy más alkalmas termék</t>
  </si>
  <si>
    <t>Falazatáttörések lezárása</t>
  </si>
  <si>
    <t>és a laphézagoknak a lap színéhez illő fugázását. A csatlakozási és mozgási hézagok méretpontosan alakítandók ki és nyitva tartandók.</t>
  </si>
  <si>
    <t>Lapburkolatragasztó: Gyártmány: MAPEI v. azonos min.; a zuhanyzókban 2-komponensű ragasztóanyagot kell felhasználni.</t>
  </si>
  <si>
    <t xml:space="preserve">Például betonozási munkáknál: távtartók elhelyezése, áttörések bezsaluzása, vasszerelési segédanyagok, beton vibrálása, </t>
  </si>
  <si>
    <t>próbakockák öntése és minősítése, frissbeton védőtakarása, beton utógondozása stb.</t>
  </si>
  <si>
    <t>Fugázás: Gyártmány: MAPEI Fugakitöltő vagy ASO széles fugakitöltő a fugaszélesség függvényében, a zuhanyzóknál kétkomponensű fugázást kell alkalmazni.</t>
  </si>
  <si>
    <t>Szerelt építés</t>
  </si>
  <si>
    <t>09</t>
  </si>
  <si>
    <t>Festő- és mázolómunkák</t>
  </si>
  <si>
    <t>10</t>
  </si>
  <si>
    <t>11</t>
  </si>
  <si>
    <t>Építőmesteri munkák összesen:</t>
  </si>
  <si>
    <t>Stk.</t>
  </si>
  <si>
    <t>Padlófelületek magasságkiefgyenlítése belső térben önterülő manyagadalékos folyékony glettanaggal, a megengedetten felüli egyenetlenségek kiküszöbölésére.</t>
  </si>
  <si>
    <t>A gyártó beépítési utasítása betartandók.</t>
  </si>
  <si>
    <t>Megjegyzés</t>
  </si>
  <si>
    <t xml:space="preserve">EMCO típusú lábtörlőrács,  alumínium, gumibetéttel, aljzatba betonozott alumínium L-profil kerettel,                                                 </t>
  </si>
  <si>
    <t>EMCO lábtörlőrács Diplomat</t>
  </si>
  <si>
    <t>Előtétfalak a gépészeti vezetékek és egyéb szerkezetek eltakarására, továbbá külső szerelt fal belső oldali elburkolása</t>
  </si>
  <si>
    <t>Előtétfal, v= 75-200 mm</t>
  </si>
  <si>
    <t>Profilvastagság: v=50-75 mm</t>
  </si>
  <si>
    <t>Falvastagság: v= 75-200 mm</t>
  </si>
  <si>
    <t>a készre szereléshez szükséges összes rögzítő- és egyéb tartozék elemmel együtt kalkulálandók.</t>
  </si>
  <si>
    <t>Profilok rögzítése a betonpadlóhoz/betonfödémhez/ aljzathoz /falhoz a szükséges rögzítő elemekkel együtt.</t>
  </si>
  <si>
    <t>Gipszkarton válaszfalak összesen</t>
  </si>
  <si>
    <t>Beleértve az előzetes felülettisztítást és fuga szükség szerinti háttérkitöltését zárt cellás műanyag habanyaggal.</t>
  </si>
  <si>
    <t>Padló-távolságtartó szögacél csavarozva. A beépítés előtt ezeket el kell távolítani.</t>
  </si>
  <si>
    <t>4 falkarommal való rögzítés mindkét tokoldalon. A tok és a falazat közötti rést tokkiöntő habarccsal teljesen ki kell tölteni (Gyártmány: MG III, Duna-Drava-Cement ip 310). Az elvileg szükségessé váló vésési munkák a falazatokba és betonfalakban bekalkulálandók.</t>
  </si>
  <si>
    <t>Egyébként a gyártó feldolgozási- és kivitelezési előírásai érvényesek.</t>
  </si>
  <si>
    <t>Horganyzott gipszkarton lezáró U-befogó profilok szállítása, beépítése és festésre kész glettelése.</t>
  </si>
  <si>
    <t>Hegesztett acélelemek alapmázolt kivitelben, mindenféle célra, tervek szerint elkészítve és beépítve, beleértve a rögzítőelemeket is.</t>
  </si>
  <si>
    <t>A nyílások (ajtók/ablakok) kávakiképzésénél, az elemket alapvetően nem szabad vágni- erre a célra külön kávaelemeket kell használni.</t>
  </si>
  <si>
    <t>Fóliabádog vonal menti rögzítésekhez</t>
  </si>
  <si>
    <t>06.1</t>
  </si>
  <si>
    <t>06.2</t>
  </si>
  <si>
    <t>Lábazati burkolólapok</t>
  </si>
  <si>
    <t>Lábazati lapburkolat, h=10 cm, a padlólapokból méretre vágva, és vékony ágyazattal a falra ragasztva. Fugázás a lapburkolathoz illő színnel. A belső és külső sarkok gérbe vágással készítendők.</t>
  </si>
  <si>
    <t>A lábazati lapok felső éle és a fal közzötti hézag teljes keresztmetszetben fugázóanyaggal kitöltendő majd korrekten letisztítandó</t>
  </si>
  <si>
    <t>Gyártmány: mint a padlóburkolólap</t>
  </si>
  <si>
    <t>Az ajtólista jelen excelfile külön munkalapján található.</t>
  </si>
  <si>
    <t>Vázas gipszkarton falak hangszigetelése</t>
  </si>
  <si>
    <t>Minden érzékeny épületrész, pl. üvegfelületek, ajtótokok, ablakkeretek, kerámiaburkolatok és csempefelületek stb. glettelés előtt tapadó fóliával vagy egyéb eszközökkel megvédendők.</t>
  </si>
  <si>
    <t>Legfőképpen az attika lemezeket kell a porszórás előtt felszerelni, hogy az esetleges illesztések elvégezhetők lehessenek. Csak ezután lehet a részek porszórását elvégezni.</t>
  </si>
  <si>
    <t>Hajlítás: 4 db.</t>
  </si>
  <si>
    <t>Villámvédelmi felfogók</t>
  </si>
  <si>
    <t>Villanyszerelési munkáknál költségelve</t>
  </si>
  <si>
    <t>Szakszerű csatlakoztatás a tetőszigeteléshez.</t>
  </si>
  <si>
    <t>Méretellenőrzés a beépítés előtt. Az ablakfelmérést a a kivitelezés előtt  projektvezetéssel együtt kell elvégezni.</t>
  </si>
  <si>
    <t>Építés ideje alatti védelem:</t>
  </si>
  <si>
    <t>A válalkozónak kell gondoskodni a kivitelezett épületrészek és épületelemek lopás elleni védelméről.</t>
  </si>
  <si>
    <t>nem összegzendő</t>
  </si>
  <si>
    <t>Esetleges anyagszállítássalkapcsolatos többletköltségek. (pl. vám)</t>
  </si>
  <si>
    <t>Minden szükséges kitűzési munka.</t>
  </si>
  <si>
    <t>Külső mázolás</t>
  </si>
  <si>
    <t>TECHNIKAI MEGJEGYZÉSEK</t>
  </si>
  <si>
    <t>pl. gyártmány: MAPEI-folyékony glett 0-5 v. azonos min.</t>
  </si>
  <si>
    <t>Mélyalapozó festés felhordása minden glettelt fal- és mennyezetfelületen a diszperziós festés felhordása előtti előkészítésként.</t>
  </si>
  <si>
    <t>Falak és födémek festése</t>
  </si>
  <si>
    <t>Teljesen fedő festés falakon és mennyezeten, akril-diszperziós festékkel belső térben, előkészített aljzaton. Felhordás 2-3 rétegben. Mosásálló, matt, emisszió- és oldószermentes, higiéniailag ártalmatlan anyaggal.</t>
  </si>
  <si>
    <t>Egyébként a gyártó szerelési előírásai érvényesek.</t>
  </si>
  <si>
    <t>A földmunkatételek egységárait a geometriailag mérhető térfogatokkal kell számolni. (A kitermelt, ill. az elszállítandó földmennyiségek tömör, a beépített földmennyiségek tömörített értékben számolandók.) Ez vonatkozik a szállítási tételekre is.</t>
  </si>
  <si>
    <t>Szerelt, fektetett burkolatok, szigetelések ill. bármely szerelési munkák esetén a rögzítőelemek belekalkulálandók az egységárba. A rögzítőelemek megfelelő megválasztása a kivitelező felelőssége (kivéve tartószerkezetek).</t>
  </si>
  <si>
    <t>Minden egységár a következő teljesítéseket és tartozékokat is kell hogy tartalmazza:</t>
  </si>
  <si>
    <t>06.3</t>
  </si>
  <si>
    <t>Esztrich szélfelhajtások levágása, a keletkező huladékanyagok eltávolításával</t>
  </si>
  <si>
    <t>Ez főleg érvényes a falazat beton átmenetekre, ajtószemöldökökre, szigetelésekre, szigetelőrétegekre, redőnyszekrényekre stb.</t>
  </si>
  <si>
    <t>A szövetet direkt a friss vakolatba, a vakolatréteg felső harmadába kell beágyazni.</t>
  </si>
  <si>
    <t>Vakolat felszín: simítva</t>
  </si>
  <si>
    <t>Vakolat vastagsága:átlag 15 mm</t>
  </si>
  <si>
    <t>Gyártmány:</t>
  </si>
  <si>
    <t>Elemszerkezet, üvegezések, panelmezők stb. a rajzok és a leíráok alapján</t>
  </si>
  <si>
    <t>Szárnyelemek a rajzok alapján a szükséges kilincsek, rejtett vasalatok, Schüco-rendszervasalatok az alumínium szerkezetekhez illő színnel porszórva</t>
  </si>
  <si>
    <t>Magassági szintbeállítás szintezőműszerrel.</t>
  </si>
  <si>
    <t>Alsó, oldalsó, és felső tokszélesítések mindig a konkrét építési feltételek szerint. Profilválasztás az általános keretszerkezettel azonos.</t>
  </si>
  <si>
    <t>Expandált polisztirol keményhab</t>
  </si>
  <si>
    <t>Az olyan szennyeződések tisztára seprése, mint a habarcsmaradványok, gipszmaradványok, por és épitkezési hulladék stb, beleértve a szemét elszállítását.</t>
  </si>
  <si>
    <t>Az építkezési hulladék a megbízott tulajdonába megy át és a vonatkozó érvényes előírások szerint kell eltávolítani.</t>
  </si>
  <si>
    <t>Felfejtő vágások</t>
  </si>
  <si>
    <t>Csatlakozó hézagok ablakpárkányokhoz</t>
  </si>
  <si>
    <t>kiképzése expandált műanyag fugazáró habszalaggal</t>
  </si>
  <si>
    <t>Fugaszélesség: 2-4 mm</t>
  </si>
  <si>
    <t>Utólagosan készített fal- / mennyezetáttörések vakolása gépészeti ipar által.</t>
  </si>
  <si>
    <t>A fuga színe a lapburkolat színéhez igazítandó.</t>
  </si>
  <si>
    <t>Egyébként a gyártó beépítési előírásai tartandók be.</t>
  </si>
  <si>
    <t>Fugaszélesség: 8-10 mm</t>
  </si>
  <si>
    <t>Megajánlott termék:....................................</t>
  </si>
  <si>
    <t>BEÉPÍTETT ELEMEK ÉS EGYEBEK ÖSSZESEN</t>
  </si>
  <si>
    <t>Lábtörlőrácsok</t>
  </si>
  <si>
    <t xml:space="preserve">Kasírozatlan, ásványgyapot anyagú hőszigetelő paplanok szállítása és beépítése egy rétegben, csúszásmentesen az acélbordás falszerkezetbe. </t>
  </si>
  <si>
    <t>Anyag:</t>
  </si>
  <si>
    <t>04.1</t>
  </si>
  <si>
    <t>04.2</t>
  </si>
  <si>
    <t>Alapzat tisztítása</t>
  </si>
  <si>
    <t>Talajnedvesség elleni szigetelés vízszintes felületen</t>
  </si>
  <si>
    <t>beleértve a szükség szerinti átlapolásokat, a falazatok alatti túlnyújtásokta, a külső fal mentén 15cm túlnyújtás és függőleges lehajtást</t>
  </si>
  <si>
    <t>Talajnedvesség elleni szigetelés függőleges felületen</t>
  </si>
  <si>
    <t>Egyrétegű hőszigetelés szakszerű lerakása egyenletes alapozásra. A környező építőelemekhez történő csatlakozásokat külön díjazás nélkül ki kell alakítani. A köztes tereket szabad perlit granulátummal (típus "estroperl" kell teljes fugásan kitölteni.</t>
  </si>
  <si>
    <t>Falazatáttörések lezárása ( gépészeti áttörések ) utólagos lezárása.A szükséges vágott elemeket megfelelő fűrész segítségével kell méretre vágni.</t>
  </si>
  <si>
    <t>Falazat vastagságok:</t>
  </si>
  <si>
    <t>sz= 30 cm</t>
  </si>
  <si>
    <t>Faláttörések 25-30cm-es falban, kb. 0,1 m2, faláttörés létrehozása, majd gépészeti szerelést követő bezárása</t>
  </si>
  <si>
    <t>Falhorony 10 cm szélességig</t>
  </si>
  <si>
    <t>Falhorony 10 cm szélességig, vésés, majd gépészeti szerelést követő bezárás</t>
  </si>
  <si>
    <t>Falhorony 11-20 cm szélességig</t>
  </si>
  <si>
    <t xml:space="preserve">Az elemek illesztésénél a tartó szögvas (illesztő szögvas) és az attika lemez közé kompri szalagokat kell beépíteni, amelyek megakadályozzák a záporeső behatolását. </t>
  </si>
  <si>
    <t>Az elemek illesztése 5 mm fuga távolsággal. A direkt tágulás kiegyenlítőket a kivitelezés előtt az építésvezetőséggel rögzíteni kell.</t>
  </si>
  <si>
    <t>A lemezek hajlítása belső térben kb. 10 cm, külső területen (homlokzat) kb. 15 - 20 cm.</t>
  </si>
  <si>
    <t>A belső és külső sarkokat nem szabad sarokillesztéssel elkészíteni, a " sarokmegoldásnak" egy darabban kell elkészülnie.</t>
  </si>
  <si>
    <t>Oldalfalvakolás-belső</t>
  </si>
  <si>
    <t>Lábazati vakolat mint műgyanta - apró kavicsszemcsés  vakolat üvegszövet hálóval</t>
  </si>
  <si>
    <t>Falazástechnika:</t>
  </si>
  <si>
    <t>A különféle segédeszközök, munkagépek, állványzatok, dúcolatok stb. nem kerülnek kiírásra, azok az egységárakba beépítendők.</t>
  </si>
  <si>
    <t xml:space="preserve">Az egységárakba bele kell kalkulálni a munka szakszerű elvégzéséhez szükséges összes munkarészre vonatkozó költséghányadot. </t>
  </si>
  <si>
    <t>Esztrich szélfelhajtások levágása</t>
  </si>
  <si>
    <t>db</t>
  </si>
  <si>
    <t>Hegesztett acélelemek alapozva</t>
  </si>
  <si>
    <t>Vb. talpgerenda hőszigetelése</t>
  </si>
  <si>
    <t>Falhorony 11-20 cm szélességig, vésés és habarcskitöltés, vésés, majd gépészeti szerelést követő bezárás</t>
  </si>
  <si>
    <t>Falazás és egyéb kőművesmunkák Összesen</t>
  </si>
  <si>
    <t>Falvakolat (mész - cement vakolat)</t>
  </si>
  <si>
    <t>Mész - cement gépi vakolat, egyrétegű,</t>
  </si>
  <si>
    <t>Lábtörlőrácsok ÖSSZESEN</t>
  </si>
  <si>
    <t>Megajánlott termék:...................................</t>
  </si>
  <si>
    <t>Külső saroksínek</t>
  </si>
  <si>
    <t>04.3</t>
  </si>
  <si>
    <t>05.3</t>
  </si>
  <si>
    <t>Sík tágulási fugák kialakítása a terv adatai vagy az építésvezetőség rendelkezései alapján, az esztrich és a szigetelő rétegben. Az esztrich szerkezet lezsaluzása és szélszigetelő szalag berakása.</t>
  </si>
  <si>
    <t>Mapei</t>
  </si>
  <si>
    <t>Elem szállítása és szakszerű beépítése</t>
  </si>
  <si>
    <t>Elszámolható: a tervekről leolvasható lefedett geometriai mennyiség. A szükség szerinti oldalirányú és hosszirányú átlapolások miatti megrendelési többletet az egységárba bele kell kalkulálni.</t>
  </si>
  <si>
    <t>Tágulási fugák kialakítása, d= 10 mm</t>
  </si>
  <si>
    <t>Alapmázolás korrózióvádőszerrel, közbenső- és fedőmázolás Alkydgyanta alapú festékkel. A horganyzott fémfelületeket az alapozó mázolástól meg kell tisztítani és fertőtlenítő szerrel le kell mosni.</t>
  </si>
  <si>
    <t>Rozsadamentesítés</t>
  </si>
  <si>
    <t>Alapmázolás</t>
  </si>
  <si>
    <t>Fedőmázolás</t>
  </si>
  <si>
    <t>Külső mázolás összesen</t>
  </si>
  <si>
    <t>Szín: fehér</t>
  </si>
  <si>
    <t xml:space="preserve">gyártmány: Trilak Héra v. azonos min. </t>
  </si>
  <si>
    <r>
      <t xml:space="preserve">Hővezetési tényező </t>
    </r>
    <r>
      <rPr>
        <b/>
        <sz val="8"/>
        <rFont val="Arial"/>
        <family val="2"/>
      </rPr>
      <t>0,035</t>
    </r>
    <r>
      <rPr>
        <sz val="8"/>
        <rFont val="Arial"/>
        <family val="2"/>
      </rPr>
      <t xml:space="preserve"> W / m K</t>
    </r>
  </si>
  <si>
    <t>Hőszigetelés:</t>
  </si>
  <si>
    <t>A beton illetve kerámiafödémbe dűbelezett gyorsfüggesztőkkel történő szakszerű befüggesztés.</t>
  </si>
  <si>
    <t>Az összes szerkezeti részt, mint  tartó- és illesztő szögvasak,  Z - profil és attika bádoglefedés porszórtak, választás szerinti RAL színben.</t>
  </si>
  <si>
    <t xml:space="preserve">Gyártmány: PROTEKTOR </t>
  </si>
  <si>
    <t>U-befogó profil</t>
  </si>
  <si>
    <t>Cementesztrich tisztítása</t>
  </si>
  <si>
    <t xml:space="preserve"> </t>
  </si>
  <si>
    <t>Minden fal, vasbeton szerkezet és mennyezetfelület glettelése, pl. mész-cement vakolaton, betonon v. hasonló felületen.</t>
  </si>
  <si>
    <t>Megajánlott termék:…………………………..</t>
  </si>
  <si>
    <t>01.2</t>
  </si>
  <si>
    <t>munkadíj egys.ár HUF</t>
  </si>
  <si>
    <t>Vakolómunkák Összesen</t>
  </si>
  <si>
    <t>A repedésveszélyeztetett helyeken az első glettrétegbe műanyag erősítő háló helyezendő el. A veszélyeztetett helyeken a hálóátfedés min. 10 cm.</t>
  </si>
  <si>
    <t>03.3</t>
  </si>
  <si>
    <t>Az ablakkeretek és a falkávák közötti körbefutó fugákat PU habbal vonalfolytonosan ki kell habosítani. A habanyag kikeményedése után a habkitüremkedéseket le kell vágni.</t>
  </si>
  <si>
    <t>Körbefutó rugalmas EPDM tömítőszalagok, b= kb. 15cm, alkalmas ragasztóval a keretekre és a környező épületrészekre felragasztva.</t>
  </si>
  <si>
    <t>A csatlakozó beépítési fugák és közbenső fugákat porszórt alumínium profilokkal igény szerint le kell takarni.</t>
  </si>
  <si>
    <t>Méretellenőrzés:</t>
  </si>
  <si>
    <t>Gipszkarton válaszfalak és burkolatok</t>
  </si>
  <si>
    <t>Falak, födémek, vb. felületek glettelése</t>
  </si>
  <si>
    <t>A kiírás alapjául a Schüco Alumímniumszerkezetek szerkezetbeépítési előírásai szolgálnak. A profil- tartozék- és vasalat kiválasztás az aktuálisan érvényes Schüco irányelvek alapján kell, hogy történjen.</t>
  </si>
  <si>
    <t>Sepréssel porszívózással, a felületeken meglévő, tapadásgátló rétegek szükség esetén csiszolásos eltávolításáva, míg egy fektetés fogadására alkalmas aljzat nem keletkezik.</t>
  </si>
  <si>
    <t>A keletkező hulladék a vállalkozó tulajdona, szakszerű eltávolításáról gondoskodni kell.</t>
  </si>
  <si>
    <t>Falfelületek kiegyenlítése</t>
  </si>
  <si>
    <t>keresztmetszet 20-30 cm-ig</t>
  </si>
  <si>
    <t>Horganyzott élvédőprofil gipszkartonfalakhoz- és gipszkarton burkolatokhoz, szállítás, beépítés, festés fogadására alkalmas glettelés.</t>
  </si>
  <si>
    <t>Műanyag készprofilokkal, beépíttaxpandált műanyag tömíő habszalaggal, üvegszövetsáv, fóliatakarás kiképzése</t>
  </si>
  <si>
    <t>Az egyes elemek követelményrendszerét és geometriáját elsődlegesen a konszignációs tervlapok határozzák meg, melyek jelen költségvetési kiírás tartozékát képzik.
Ismétlődő információk ellentmondása esetén elsődleges a konszignációs rajz és ajánlati fázisban tisztázni kell a követelményt a tervezővel.</t>
  </si>
  <si>
    <t>Acélajtók fa ajtólappal</t>
  </si>
  <si>
    <t>Technológiai elválasztás</t>
  </si>
  <si>
    <t>Belső festés összesen</t>
  </si>
  <si>
    <t>A főtételben leírtak szerint.</t>
  </si>
  <si>
    <t>Belső mázolás összesen</t>
  </si>
  <si>
    <t>Acélfelületek mázolása</t>
  </si>
  <si>
    <t>Teljesen fedő mázolás különböző acél felületeken az építtető által választott RAL színben. A szennyeződések teljes felületen eltávolítandók. A felületi egyenetlenségeket acélfelülethez alkalmas glettanyaggal előzetesen ki kell egyenlíteni.</t>
  </si>
  <si>
    <t>Glettelés teljes felületen 2-3 rétegben, rétegenként 1-1 mm vtg-gal. A felületet abszolut síkba kell hozni, lyukak, karcolások, szennyeződések nem maradhatnak. a felületet festés számára kell előkészíteni.</t>
  </si>
  <si>
    <t>Ha szükséges, akkor a felületeket glettelés után finom csiszolópapírral át kell csiszolni.</t>
  </si>
  <si>
    <t>Padlólapburkolatok</t>
  </si>
  <si>
    <t>Padlólapburkolatok derékszögű hálós fektetése cementesztrichre lapburkolat ragasztóval. Beleértve az aljzat szakszerű előkezelését</t>
  </si>
  <si>
    <t>Unifix-2K-csemperagsztó v. azonos min.</t>
  </si>
  <si>
    <t>Megajánlott gyártmány:………………………</t>
  </si>
  <si>
    <t>Magasságkiegyenlítés</t>
  </si>
  <si>
    <t>Ásványgyapot kazetták, sz=15 mm fehér színben. A beépített lámpatestek közötti mezőkbe 15 mm vastag, glettelt, fehér színűre festett gipszkarton lapokat kell fektetni.</t>
  </si>
  <si>
    <t>Ásnygyapot kazetták:</t>
  </si>
  <si>
    <t xml:space="preserve">THERMATEX - Feinstratos </t>
  </si>
  <si>
    <t>Kerek lyukak készítése beépített lámpák számára</t>
  </si>
  <si>
    <t>Kerek lyukak készítése beépített lámpák számára, minden szükséges kiegészítő függesztővel és erősítéssel.</t>
  </si>
  <si>
    <t>Habarcs gyártmány:</t>
  </si>
  <si>
    <t>LB-Knauf</t>
  </si>
  <si>
    <t>A szigetelés folytonos, a bordaközöket teljesen kitöltő beépítése, a szükséges méretre vágásokkal és beigazítással.</t>
  </si>
  <si>
    <t>Tűzvédelem:</t>
  </si>
  <si>
    <t xml:space="preserve">F 30-A a DIN 4102 2.rész szerint </t>
  </si>
  <si>
    <t>Szigetelő rétegek vastagsága:</t>
  </si>
  <si>
    <t>Gyártmány: ROCKWOOL Typ RP-TW</t>
  </si>
  <si>
    <t>Szigetelőcsíkok ( v= 5 mm) a kapcsolodó hagyományos szerkezetekre</t>
  </si>
  <si>
    <t>Szigetelőcsíkok szállítása és beépítése hangszigeteléshez a hagyományos szerkezetek és az acélprofilok közé (fal/padló/födém).</t>
  </si>
  <si>
    <t>Az öntapadó szigetelőcsíkokat az acélbordák beépítése előtt kell a falakra ill. födémekre ragasztani.</t>
  </si>
  <si>
    <t>01.1</t>
  </si>
  <si>
    <t>fm</t>
  </si>
  <si>
    <t>02.1</t>
  </si>
  <si>
    <t>m2</t>
  </si>
  <si>
    <t>19</t>
  </si>
  <si>
    <t>DN: 150 mm</t>
  </si>
  <si>
    <t>Anyag: PVC</t>
  </si>
  <si>
    <t>St</t>
  </si>
  <si>
    <t>Beton járólapok</t>
  </si>
  <si>
    <t>Beton járólapok HxSZxV=40x40x4cm karbantartási munkákhoz 10mm vtg. gumizúzalék lapokra elhelyezve</t>
  </si>
  <si>
    <t>Ez a tétel szükséges mellékteljesítésnek tekintendő, külön nem számolható el.</t>
  </si>
  <si>
    <t>Előkészítő munkák / párazárás</t>
  </si>
  <si>
    <t>Az ajtók vasalata kétoldali kilinccsel ellátva valamint kerek kulcslyuk és kilincs kiegészítő címkékkel felszerelve-. A zár hengerzárbetét fogadására alkalmas.</t>
  </si>
  <si>
    <t>Keretfeltételek:</t>
  </si>
  <si>
    <t>12</t>
  </si>
  <si>
    <t>Leírás</t>
  </si>
  <si>
    <t>tétel</t>
  </si>
  <si>
    <t>mennyiség</t>
  </si>
  <si>
    <t>egység</t>
  </si>
  <si>
    <t>anyag egys.ár HUF</t>
  </si>
  <si>
    <t>összes egys.ár HUF</t>
  </si>
  <si>
    <t>ár összesen HUF</t>
  </si>
  <si>
    <t>ÖSSZESÍTÉS</t>
  </si>
  <si>
    <t>01</t>
  </si>
  <si>
    <t>02</t>
  </si>
  <si>
    <t>Szerkezetépítés</t>
  </si>
  <si>
    <t>03</t>
  </si>
  <si>
    <t>Falazatok</t>
  </si>
  <si>
    <t>04</t>
  </si>
  <si>
    <t>05</t>
  </si>
  <si>
    <t>Szerelt külső fal</t>
  </si>
  <si>
    <t>06</t>
  </si>
  <si>
    <t>07</t>
  </si>
  <si>
    <t>Esztrichmunkák és burkolatok</t>
  </si>
  <si>
    <t>08</t>
  </si>
  <si>
    <t>Az ajtók területén, valamint az építésvezetőség adatai alapján a még friss esztrichet esztrichsimító kanállal fel kell fejteni.</t>
  </si>
  <si>
    <t>Burkolás: 2 x 12,5 mm GK-lap</t>
  </si>
  <si>
    <t>Gyártmány: KNAUF</t>
  </si>
  <si>
    <t>Mélyalapozó-festés</t>
  </si>
  <si>
    <t>Az első réteg gipszkarton fúgáit ki kell tölteni, a második réteg fúgáit és csavarfejeit glettelni és csiszolni kell- előkészítve a későbbi festésre.</t>
  </si>
  <si>
    <t>Az elő réteg gipszkarton fúgáit ki kell tölteni, a második réteg fúgáit és csavarfejeit glettelni és csiszolni kell- előkészítve a későbbi festésre.</t>
  </si>
  <si>
    <t>Mélyalapozó-festés gipszkarton felületeken</t>
  </si>
  <si>
    <t>zárt cellás polietilén hab,</t>
  </si>
  <si>
    <t>Típus:</t>
  </si>
  <si>
    <t xml:space="preserve">A keretek szakszerű dübeles ill. csavarozott rögzítése falazathoz, betonfalhoz, szerelt külső falszerkezethez alkalmas, nem rozsdásodó rögzítő elemekkel. </t>
  </si>
  <si>
    <t>Tömítés:</t>
  </si>
  <si>
    <t>Helyszíni beton és vasbeton munkák</t>
  </si>
  <si>
    <t>habarcs minőség: min. M10 szilárdságú</t>
  </si>
  <si>
    <t>10.1</t>
  </si>
  <si>
    <t>Betonlap: 40x40x5 cm</t>
  </si>
  <si>
    <t>Gyártmány: LUX-top®</t>
  </si>
  <si>
    <t>Tipus: LUX-top® ASP EV 50/2 Ø18</t>
  </si>
  <si>
    <t>Rozsdamentes acél biztonsági kikötő elemek a vasbeton födémhez rögzítve 4db speciális rendszerdübellel rögzítve.</t>
  </si>
  <si>
    <t>Az építés helyszíne</t>
  </si>
  <si>
    <t>Általános megjegyzések:</t>
  </si>
  <si>
    <t>Különböző méretű darabok. Tartóvázszerkezet, ha szükséges, horganyzott acélprofilokból 50 mm szélességig. Gipszkarton-lap bukolat, v=15 mm, a felület festésre kész glettelése.</t>
  </si>
  <si>
    <t>Egyéb burkolatok</t>
  </si>
  <si>
    <t>keresztmetszet 0-10 cm-ig</t>
  </si>
  <si>
    <t>keresztmetszet 10-20 cm-ig</t>
  </si>
  <si>
    <t>A szélszigetelő szalagokat a felfelé menő építőelemekre szakszerűen fel kell helyezni. A belső és külső sarkokon a szélszigetelő szalagokat hátulról kell berakni, és ezután gondosan helyre kell illeszteni. Az összes illesztést hagyományos ragasztószalaggal le kell ragasztani. A kilógó részek eltávolítását a felső réteg lerakása előtt el kell végezni.</t>
  </si>
  <si>
    <t>Bitumenes lemez gyártmány: Villas</t>
  </si>
  <si>
    <t>Összesen</t>
  </si>
  <si>
    <t>Tégla falazat sz= 30 cm; csaphornyos (nútféderes)</t>
  </si>
  <si>
    <t>Rögzítés:</t>
  </si>
  <si>
    <t>05.1</t>
  </si>
  <si>
    <t>05.2</t>
  </si>
  <si>
    <t>Az elemek szállítása és működőképes beépítése. Átvétel előtt minden ajtó- és ablakszárny nyitódását és záródását át kell vizsgálni, szükség esetén az utánállítást el kell végezni.</t>
  </si>
  <si>
    <t>Az épület és az építési terület állandó és végleges takarítása. Minden épületszerkezet és épülettechnikai berendezés átadás előtti tisztítása és portalanítása.</t>
  </si>
  <si>
    <t>Monolit és előregyártott vb. szerkezetek betonacél mennyisége előzetesen számolt ill. becsült értékekkel szerepel.</t>
  </si>
  <si>
    <t>Csatlakozó hézagok ablak-és ajtó keretekhez</t>
  </si>
  <si>
    <t>Minden áttörés szakszerűen, a mellékelt séma, és a kiviteli tervfázishoz készülő részlettervek szerint alakítandó ki!</t>
  </si>
  <si>
    <t>16</t>
  </si>
  <si>
    <t>17</t>
  </si>
  <si>
    <t>Hőszigetelés (EPS)</t>
  </si>
  <si>
    <t>Tételfelár a padlóburkolatokhoz: 1-2% lejtés a padlóösszefolyókhoz igazítva</t>
  </si>
  <si>
    <t>Kazettás álmennyezet, befüggesztve, vezetősínrendszer látható</t>
  </si>
  <si>
    <t>Kazettás befüggesztett látható vezetősínrendszerű álmennyezet szállítása és szerelése.</t>
  </si>
  <si>
    <t>Szegélyszigetelő szalagok, d= 8mm</t>
  </si>
  <si>
    <t>Polyfoam, h/d= 80/8 mm</t>
  </si>
  <si>
    <t>kell még falsarkok</t>
  </si>
  <si>
    <t>Hajlítás: 5 db.</t>
  </si>
  <si>
    <t>Külső-belső oldalt vízorrképzés szükséges.</t>
  </si>
  <si>
    <t>Az illesztési hézagot ki kell tölteni rugalmas kittel.</t>
  </si>
  <si>
    <t>Minden szükséges további elemmel, rögzítőanyaggal, készre szerelve.</t>
  </si>
  <si>
    <t>Gyártmány: CAESAR</t>
  </si>
  <si>
    <t>Fugázás: Gyártmány: MAPEI fugázó vagy ASO széles fugázó a fugakeresztmetszet függvényében; a zuhanyzóban kétkomponensű fugázó anyagot kell alkalmazni.</t>
  </si>
  <si>
    <t>LB-Knauf, Baumit stb.</t>
  </si>
  <si>
    <t>Szegélyszigetelő szalagok szakszerű elhelyezése ajtó és függönyfal szerkezetekhez. Az összes illesztést hagyományos ragasztószalaggal le kell ragasztani. A kilógó részek eltávolítását a felső réteg lerakása előtt el kell végezni.</t>
  </si>
  <si>
    <t>Rugalmas tömítés: Tágulási fúgáknál és síkváltásoknál a fugával megegyező színben rugalmas tömítést kell alkalmazni</t>
  </si>
  <si>
    <t>Lejtés képzése, kiegészítésként</t>
  </si>
  <si>
    <t xml:space="preserve">Kiegészítés lejtés képzéséért pl. a mosdók és zuhanyozók területén. Ezeken a területeken az esztrichet 2%-os egyenletes lejtéssel kell lerakni.Az egységár átlag d= 10 mm / m2 anyagszükségletet tartalmaz. </t>
  </si>
  <si>
    <t>Szigorúan ügyelni kell arra, hogy a DIN szerint szükséges d=45 minimum keresztmetszet a leggyengébb területeken is meglegyen.</t>
  </si>
  <si>
    <t>Befüggesztés mértéke: max. 100 cm</t>
  </si>
  <si>
    <t>Az álmenny. hálókiosztása:60x60cm</t>
  </si>
  <si>
    <t>Födém alsó sík a kész Pv. felett kb. 3,50 m</t>
  </si>
  <si>
    <t>Méret: kb. 25 cm átmérőjű</t>
  </si>
  <si>
    <t>Körbefutó saroksín 24x24 mm, és rendszersinek, sz= 15 mm fehér lakkozott.</t>
  </si>
  <si>
    <t>pau</t>
  </si>
  <si>
    <t>átalány</t>
  </si>
  <si>
    <t>Horganyzott acéllemezből, v=3mm, különböző átmérővel, csavarozással a födémhez rögzítve. Átvezető elem magassága min. 60cm</t>
  </si>
  <si>
    <t>Lábazati keret gallér nélkül kémény átvezetés céljára kör km</t>
  </si>
  <si>
    <t>Esővízlefolyó rákötése a külső rendszerre</t>
  </si>
  <si>
    <t>Esővízlevezető csatornanyílás szállítása és beépítése támasztóelemmel és lombkosárral. A habosított csatlakozólemezeket a párazáró rétegbe illetve a tetőszigetelési lemezbe szakszerűen beragasztani. A leszálló vezetékbe történő csatlakoztatást az épületgépész cég végzi el.</t>
  </si>
  <si>
    <t>lejtés: függőleges</t>
  </si>
  <si>
    <t>anyag és munkadíj</t>
  </si>
  <si>
    <r>
      <rPr>
        <b/>
        <sz val="8"/>
        <rFont val="Arial"/>
        <family val="2"/>
      </rPr>
      <t>Az előző tétel szerinti attikalemez burkolóanyagból</t>
    </r>
    <r>
      <rPr>
        <sz val="8"/>
        <rFont val="Arial"/>
        <family val="2"/>
      </rPr>
      <t>, azonban szendvicspanel falhoz való kivitelben.</t>
    </r>
  </si>
  <si>
    <r>
      <rPr>
        <b/>
        <sz val="8"/>
        <rFont val="Arial"/>
        <family val="2"/>
      </rPr>
      <t>Illesztőlemez</t>
    </r>
    <r>
      <rPr>
        <sz val="8"/>
        <rFont val="Arial"/>
        <family val="2"/>
      </rPr>
      <t>: 2 hajlítás, szélessége 15-20cm, kb. 50-70cm-ként az U-acélra rögzítve</t>
    </r>
  </si>
  <si>
    <t>01.4</t>
  </si>
  <si>
    <t>09.1</t>
  </si>
  <si>
    <t>Acél álványlábak, villámfelfogó csúcsok, a gépészeti téri acélkeret lábainak, és egyéb pontszrű átvezetéseknél szigetelés felvezetése, átvezetés vízhatlan tömítése.</t>
  </si>
  <si>
    <t>Üvegezés felára</t>
  </si>
  <si>
    <t>rag. biztonsági 3/3 kb. 600*800mm</t>
  </si>
  <si>
    <t>Szellőzőrács / PVC</t>
  </si>
  <si>
    <t>Szellõzõrácsok beépítése, ajtóknál és belső helyiségeknél.</t>
  </si>
  <si>
    <t>Szín: illő</t>
  </si>
  <si>
    <t>Alul 43,5 cm x 8,5 cm műanyag szellőzőrács</t>
  </si>
  <si>
    <t xml:space="preserve"> Burkolat váltó küszöb</t>
  </si>
  <si>
    <t>Burkolatváltó küszöb rozsdamentes acélból, sz= 40 mm, m= 5 mm, matt fellületű, védőfóliával. Előfúrva, és a hozzátartozó sülyesztett fejű csavarral ill. dűbellel rögzítve.</t>
  </si>
  <si>
    <t>Különböző hosszra vágva.</t>
  </si>
  <si>
    <t>Fali ütközőbak</t>
  </si>
  <si>
    <t>Fali ütközőbakok beépítése. Átmérő 40 mm, rúgós rögzítésű, lopás ellen védett, rejtett csavarozással.</t>
  </si>
  <si>
    <t>Hosszúság: 60 mm</t>
  </si>
  <si>
    <t>Típus: 38 3880 004</t>
  </si>
  <si>
    <t>Gyártmány: FSB</t>
  </si>
  <si>
    <t>Padlóba épített ütközőbak</t>
  </si>
  <si>
    <t>Padlóba épített ütközőbakok beépítése. Átmérő 40 mm, kicsapódásvédelemmel, lopás ellen védett, rejtett csavarozással.</t>
  </si>
  <si>
    <t>Típus: 38 3881</t>
  </si>
  <si>
    <t>Automata csúszósines ajtócsukó</t>
  </si>
  <si>
    <t>A becsukodás és végbehúzás hidraulikus úton irányított és szabályozható. A csukóerő beállítható. DIN-szerinti jobb és bal oldalra egyaránt alkalmas.</t>
  </si>
  <si>
    <t>Általános esetben pántoldalra szerelve.</t>
  </si>
  <si>
    <t>Választható nyitva tartási funkció és mechanikus rögzítés opció.</t>
  </si>
  <si>
    <t>Szín: ezüst, lakkozva</t>
  </si>
  <si>
    <t>Többlet elektromos zárhely kialakítására</t>
  </si>
  <si>
    <t>Elektromos zárhely kialakítása normál acél tokban.</t>
  </si>
  <si>
    <t>Többlet biztonsági zárak beépítésére</t>
  </si>
  <si>
    <t>Mágneskártyás beléptetésre alkalmas kivitel.</t>
  </si>
  <si>
    <t>WC zár</t>
  </si>
  <si>
    <t>Osztások, üvegezések, panel felületek, ablak- és ajtószárnyak, speciális tartozékok a konszignációs és homlokzati rajzok szerint.</t>
  </si>
  <si>
    <t>Minden floatüvegtábla semleges, átlátszó. A táblák közötti légrés 12/16mm. Az üvegtáblák vastagsága: min. 6mm. Ragasztott üvegezésnél: min: 4mm</t>
  </si>
  <si>
    <t>Az egyes üvegtáblák vastagságát a megbízott szakkivitelező a statikai követelményeknek megfelelően kell, hogy saját felelősségére meghatározza.</t>
  </si>
  <si>
    <t>Lejtés: 3 %</t>
  </si>
  <si>
    <t>ATTIKÁK MENTÉN</t>
  </si>
  <si>
    <t>PLUVIA tető esővízlevezető csatornanyílás</t>
  </si>
  <si>
    <t>Szegélyező lemezek előző tételekhez</t>
  </si>
  <si>
    <t>Minden jellegő speciális profil, rögzítőanyag, segédanyag, rovarháló, zajvédő és kontaktkorróziós fólia, profilkitöltő habanyag , a</t>
  </si>
  <si>
    <t>részletképzésekhez szükséges anyagok, teljes körűen jelen tétel keretében építendők be.</t>
  </si>
  <si>
    <t>Többször élhajlított szegélyező profilok különböző hosszakkal és kiterített szélességekkel</t>
  </si>
  <si>
    <t>attikacsatlakozás részletképzése</t>
  </si>
  <si>
    <t>vízvető profil, takaró lemezek</t>
  </si>
  <si>
    <t>egyéb, fel nem sorolt csatlakozási élek</t>
  </si>
  <si>
    <t>függőleges sarkok, nyílások, függőleges és vízszintes ajtó- ablak- ás kapukávák külső burkolása</t>
  </si>
  <si>
    <t>Trapézlemez, és egyéb tető felületek szennyeződésektől való megtisztítása és a keletkező hulladék eltávolítása.</t>
  </si>
  <si>
    <t>Tető alapszerkezet felületek tisztítása</t>
  </si>
  <si>
    <t>Csak a mágneskártya-rendszert tartalmazza, a zárszerkezetet nem.</t>
  </si>
  <si>
    <t>Tartalmazza a zárszerkezet manuális (vész)nyitó módját elektromos zárfajtától függően (Megbízóval konzultálandó); alapesetben hengerzárat.</t>
  </si>
  <si>
    <t>Acéltokos fa ajtólapos ajtók összesen</t>
  </si>
  <si>
    <t>Acéltokos fa ajtólapos ajtók</t>
  </si>
  <si>
    <t>Az alábbi tételek a fenti összes típusú (pl. HPL felületű, acél, tűzgátló,..stb.) ajtóra vonatkoznak.</t>
  </si>
  <si>
    <t>Nem vonatkoznak ezen tételfejezetet követő, ajtót is tartalmazható tételeire (függönyfalak, alumínium ajtók, beltéri függönyfalban lévő ajtók), azok ott lesznek elszámolva.</t>
  </si>
  <si>
    <t>pl: aknák mentén és alján körben U és L acélok (~ U200 és L10/10), kapuknál padlólemez szél vasalása, stb.</t>
  </si>
  <si>
    <t>Pozíció: úsztatott padló rétegrendek földszinten</t>
  </si>
  <si>
    <t>pozíció: úsztatott padlók mentén körben</t>
  </si>
  <si>
    <t>pozíció: ajtók és kül vagy beltéri függönyfalak mentén</t>
  </si>
  <si>
    <t>Csúszásgátlás min. R10</t>
  </si>
  <si>
    <t>Szín: középszürke</t>
  </si>
  <si>
    <t>Gyártmány: Zalakerámia, Szín: "aktívfehér"; fuga színe: a csempéhez illő.</t>
  </si>
  <si>
    <t>Elszámolás: padlóburkolatoknál 07.06.01. tétel</t>
  </si>
  <si>
    <r>
      <t>Fenti tétel</t>
    </r>
    <r>
      <rPr>
        <sz val="8"/>
        <rFont val="Arial"/>
        <family val="2"/>
      </rPr>
      <t xml:space="preserve"> szükséges mellékteljesítés, külön nem számolható el.</t>
    </r>
  </si>
  <si>
    <t>Bármely fenti burkolattípus esetén alkalmazható tétel</t>
  </si>
  <si>
    <t>Gyártmány: AUSTROTHERM Expert lábazati hőszigetelés</t>
  </si>
  <si>
    <t>Párazáró fólia</t>
  </si>
  <si>
    <t>Tartozék: a trapézlemez anyagával azonos aszimmetrikus peremező U-profil a födémszélek mentén</t>
  </si>
  <si>
    <t>Beépítés a gyártó irányelvei szerint</t>
  </si>
  <si>
    <t>Lejtés: 2 %</t>
  </si>
  <si>
    <t>WLG 0,04 W/mK</t>
  </si>
  <si>
    <t>Gyártmány: ROCKWOOL Dachrock</t>
  </si>
  <si>
    <t>Tetőmélypontok menti ellenlejtés és pontralejtetésés  tetőhőszigetelésből trapézlemezfödémeken</t>
  </si>
  <si>
    <t>Alkalmas, mechanikus és/vagy ragasztott rögzítéssel</t>
  </si>
  <si>
    <t>Szükség szerinti szaktervezés és elemkonszignáció elvégeztetése a gyártó képviselőjével.</t>
  </si>
  <si>
    <t>Tetőrétegrend tűzvédelmi követelménye: D REI15</t>
  </si>
  <si>
    <t>Tető hőszigetelése,függőleges  kőzetgyapottal</t>
  </si>
  <si>
    <t>szigetelőanyag vastagság: 10 cm</t>
  </si>
  <si>
    <t>Lábazati acéllemez fogadókeret felülvilágító kupolákhoz</t>
  </si>
  <si>
    <t>Horganyzott lakkbevonatolt acéllemez omegaprofil. 30-120-120-120-30 négyszer élhajlított elem. Lemezvastagság: 1,00 mm</t>
  </si>
  <si>
    <t xml:space="preserve"> csavarozással az acél kiváltó szerkezetekhez rögzítve.</t>
  </si>
  <si>
    <t>Tűzvédelmi minősítési követelmény: D-d0</t>
  </si>
  <si>
    <t>Tartozék: "rálépni tilos!" felirat a tetőről jól láthatóan elhelyezve.</t>
  </si>
  <si>
    <t>Felülvilágítók</t>
  </si>
  <si>
    <t>Felülvilágítók összesen</t>
  </si>
  <si>
    <t>Szabad PE fólia lerakása, &gt;= 100 g / m2, mint technológiai elválasztás a hőszigetelés és az esztrich réteg között. Az illesztéseket minimum 10 cm átfedéssel kell elkészíteni és össze kell ragasztani.</t>
  </si>
  <si>
    <t>vastagság: 9,5mm</t>
  </si>
  <si>
    <t>Horganyzott CW-állóprofilok szállítása és szerelése, sz= 75 mm, és kétoldali dupla (2x12,5 mm) gipszkarton építőlemez burkolat.</t>
  </si>
  <si>
    <t>Profilvastagság: v= 75 mm</t>
  </si>
  <si>
    <t>Falvastagság: v= 12,5cm</t>
  </si>
  <si>
    <t>Belmagasság: 3,90 m földszint és 3,60m emelet (változó).</t>
  </si>
  <si>
    <t>v= 75 mm</t>
  </si>
  <si>
    <t>Ajtónyílások képzése gipszkarton falban, mindkét oldalon dupla réteggel. Oldalsó vázprofilok és az áthidaló hosszú lyukú profilokkal megerosített. UA proofilokkal</t>
  </si>
  <si>
    <t>Falvastagság: d= 125 mm</t>
  </si>
  <si>
    <t>Pozíciók:</t>
  </si>
  <si>
    <t>75mm és 200mm vtg. szerelőfalak a gépészeti csövek, WC tartályok stb. elburkolására,</t>
  </si>
  <si>
    <t>Tetőkupolák kávaburkolatai</t>
  </si>
  <si>
    <t>Belmagasság: kb. 3,90 m földszint és 3,60m emelet (változó).</t>
  </si>
  <si>
    <t>A tételben az elszámolandó ténylegesen impregnált gipszkarton felület van benne, függetlenül attól, hogy egy oldalt, vagy kétoldalt kerül az egy falszakaszra.</t>
  </si>
  <si>
    <t xml:space="preserve">GEFINEX Geficell SK                                  </t>
  </si>
  <si>
    <t>Gipszkarton szárazvakolat</t>
  </si>
  <si>
    <t>Gipszkarton szárazvakolat a szüks.helyeken, pl. pillérek elgipszkartonozása felületfolytonos gipszkarton falak létrehozása érdekében</t>
  </si>
  <si>
    <t>20</t>
  </si>
  <si>
    <t>Automata csúszósines ajtócsukó- normál kivitel, beltéri fa ajtólapos ajtókhoz</t>
  </si>
  <si>
    <t>Típus: HDC35</t>
  </si>
  <si>
    <t>Gyártmány: Hörmann</t>
  </si>
  <si>
    <t>Típus: DORMA TS 93 vagy ezzel egyenértékű</t>
  </si>
  <si>
    <t>A tétel tartalmazza az adott ajtólap felkészítését az ajtócsukó fogadására.</t>
  </si>
  <si>
    <t>Átvezetés trapézlemez födémen. (gépészeti helyiség)</t>
  </si>
  <si>
    <t>Lábazati keret gallér nélkül különböző gépészeti vezetékek pl. klíma födémátvezetése céljára kör km</t>
  </si>
  <si>
    <t>A tételmennyiség 40m2 tartalékot is tartalmaz, a szükséges áttörések miatti feldarabolási veszteség, és megerősítések miatt.</t>
  </si>
  <si>
    <t>Ajtó tartozékok</t>
  </si>
  <si>
    <t>Ajtó tartozékok összesen</t>
  </si>
  <si>
    <r>
      <t xml:space="preserve">Acélháló, nyers / kezeletlen, mint </t>
    </r>
    <r>
      <rPr>
        <u/>
        <sz val="8"/>
        <rFont val="Arial"/>
        <family val="2"/>
      </rPr>
      <t>esztrich vasváz a cement esztrich réteg felső harmadába</t>
    </r>
    <r>
      <rPr>
        <sz val="8"/>
        <rFont val="Arial"/>
        <family val="2"/>
      </rPr>
      <t xml:space="preserve"> beépítve. Az illesztéseknél minimum 10 cm átfedéssel lerakva. Drótháló szélesség: 10/10 cm, vasátmérő 4 mm. A tágulási fugák vagy a vágatok területén a vasvázat meg kell szakítani.</t>
    </r>
  </si>
  <si>
    <t xml:space="preserve">A szükséges átlapolásokat a tétel mennyiség nem tartalmazza. A felmenő épületszerkezetekhez való felvezetések a tételben benne foglaltatnak. </t>
  </si>
  <si>
    <t>09.2</t>
  </si>
  <si>
    <t>Megjegyzés:</t>
  </si>
  <si>
    <t>Minden ajtólapot hengerzárbetéttel kell beárazni.</t>
  </si>
  <si>
    <t>Földmunka</t>
  </si>
  <si>
    <t>Megjegyzések</t>
  </si>
  <si>
    <t>m3</t>
  </si>
  <si>
    <t>Munkagödör földkiemelése</t>
  </si>
  <si>
    <t xml:space="preserve">Földvisszatöltés </t>
  </si>
  <si>
    <t xml:space="preserve">Földvisszatöltés munkagödörbe, alaptestek, talpgerendák és földalatti műtárgyak mellé, rétegenkénti tömörítéssel (Tr-gamma=95%), beleértve az építéshelyszíni (telken belüli) anyagmozgatást </t>
  </si>
  <si>
    <t>Föld elszállítása</t>
  </si>
  <si>
    <t>Az oldalt tárolt kiemelt föld felrakása és elszállítása a megbízott által választott földdepóba, elszállítás a deponálási költségekkel együtt - vagy: elhelyezés a telken, ha ez lehetséges.</t>
  </si>
  <si>
    <t>Az anyag a megbízott tulajdonába megy át. A megbízott garantálja a mindenkor érvényes hulladékgazdálkodási hatósági előírásoknak megfelelő elszállítást.</t>
  </si>
  <si>
    <t>szükség szerinti tétel</t>
  </si>
  <si>
    <t>Talaj megerősítés GEO-textillel - szükség szerinti tétel</t>
  </si>
  <si>
    <t>Korrozióálló és nagy szakítószilárdságú poliészterfátyol szállítása és szakszerű beépítése rossz teherhodó képességű, illetve süllyedésre érzékeny talaj esetén. Teljes felületen terítve, 25 cm átlapolással fektetve.</t>
  </si>
  <si>
    <t>Anyag: poliészter, tömeg: 400 g/m2</t>
  </si>
  <si>
    <t>Típus: bidim Rock, gyátmány: BECO vagy SYTEC SG  80/80</t>
  </si>
  <si>
    <t>Föld- és sziklamunka összesen</t>
  </si>
  <si>
    <t>A statikus tervekben szereplő méretek számolhatók el.</t>
  </si>
  <si>
    <t>A felület sík és léccel lehúzott.</t>
  </si>
  <si>
    <t xml:space="preserve">betonacél B500B </t>
  </si>
  <si>
    <t>Szerelőbeton</t>
  </si>
  <si>
    <t>Vasalás elhelyezése a statikus terv szerint.</t>
  </si>
  <si>
    <t>zsaluzás</t>
  </si>
  <si>
    <t>Hőszigetelés talpgerendák és alaptestek külső oldalán</t>
  </si>
  <si>
    <t>Lásd a szigeteléseknél kiírva.</t>
  </si>
  <si>
    <t>Földelés</t>
  </si>
  <si>
    <t>Alapozás összesen</t>
  </si>
  <si>
    <t>Előregyártott vb. tartószerkezetek</t>
  </si>
  <si>
    <t>Vasbeton pillérek</t>
  </si>
  <si>
    <t>Előregyártott vb. szerkezetek összesen</t>
  </si>
  <si>
    <t>10.2</t>
  </si>
  <si>
    <t>A kész szerkezetek felülete sima, de nem látszóbeton; a szokásos és szabványos simasági követelményeknek megfelelően lehúzva. A vasalás a statikus kiviteli tervek szerint elhelyezve, szigorúan a megadott betontakarást biztosító távtartókkal.</t>
  </si>
  <si>
    <t>Beleértve a beton szakszerű bedolgozását (vibrálással), a beton utógondozását, a szükség szerint (időjárásfüggően) alkalmazandó kötéslassító- vagy kötésgyorsító szereket stb; valamint a betonminősítéshez szükséges kockák öntését és szilárdságuk laboratóriumi meghatározását.</t>
  </si>
  <si>
    <t>0,2 mm vastag PE-fólia a szerelőbeton alá</t>
  </si>
  <si>
    <t>Szállítás, és szakszerű fektetés a tömörített kavics ágyazatra. Átlapolás &gt;=15 cm, szabadon fektetve.</t>
  </si>
  <si>
    <t>Szerelő és védőbeton szállítása és szakszerű beépítése különböző vastagságban, a vb. szerkezetek alatt.</t>
  </si>
  <si>
    <t>heg. háló BHB55.50, átm.8/20/20 és B500B betonacél</t>
  </si>
  <si>
    <t>betonminőség: C25/30-16-XC1</t>
  </si>
  <si>
    <t xml:space="preserve">zsaluzás </t>
  </si>
  <si>
    <t>07.3</t>
  </si>
  <si>
    <t>Lépcsőfajta:</t>
  </si>
  <si>
    <t>10.3</t>
  </si>
  <si>
    <t>Magfúrás vb. födémekbe</t>
  </si>
  <si>
    <t>Magfuratok készítése vb. födémekbe, felvonulással, a gép át- illetve üzembe helyezésével, a hulladék anyag szétszóródásának megakadályozásával.</t>
  </si>
  <si>
    <t>Ügyelni kell  a nedvességérzékeny épületszerkezeteket megóvására. A fúrási munkálatok ideje alatt a munketerületet biztosítani kell a lehulló darabok okozta károk ellen.</t>
  </si>
  <si>
    <t>átmérő: 100 mm</t>
  </si>
  <si>
    <t>átmérő: 150 mm</t>
  </si>
  <si>
    <t>átmérő: 200 mm</t>
  </si>
  <si>
    <t>átmérő: 250 mm</t>
  </si>
  <si>
    <t>szükség szerinti  tételek</t>
  </si>
  <si>
    <t>Árkülönbség betonra</t>
  </si>
  <si>
    <t>Ha a statikus kiviteli terven megadott betonminőség a kiírásban megadott beton minőségével nem lenne azonos, akkor a különbségből fakadó anyagár különbözetet (csökkenést vagy növekedést) az itt megadott árak alapján kell elszámolni.</t>
  </si>
  <si>
    <t>C20/25 beton helyett C25/30 beton (azonos kitéti osztállyal)</t>
  </si>
  <si>
    <t>C25/30 beton helyett C30/37 beton (azonos kitéti osztállyal)</t>
  </si>
  <si>
    <t>C25/30 XC1 beton helyett C30/37 XC2 beton</t>
  </si>
  <si>
    <t>Helyszíni beton és vasbeton munkák összesen</t>
  </si>
  <si>
    <t>Megjegyzések az acélszerkezetekhez</t>
  </si>
  <si>
    <t>Az acélszerkezetek általában üzemben felhordott alapmázolással készünek, melyet az egységárakba bele kell számolni. Ettől eltérő korrózióvédelem (pl. tűzihorganyzás) külön feltüntetve.</t>
  </si>
  <si>
    <t>A kapcsolatok elkészítéséhez szükséges teljes költséget - így a hegesztések és a kötőelemek költségét is - bele kell kalkulálni az egységárakba.</t>
  </si>
  <si>
    <t>Varratminőségek: az igénybevételekből fakadó követelményekhez igazodóan; általában C-osztályú varratok MSZ EN ISO 5817:2008 szerint.</t>
  </si>
  <si>
    <t>Acélszerkezetek összesen</t>
  </si>
  <si>
    <t>A szerkezetépítési és szakipari munkák esetében minden esetben komplett működőképes rendszert kell elkészíteni. Az ahhoz szükséges járulékos függesztő, rögzítő, tömítő, és kiegésztő ellemek anyag és munkaköltségét teljes körűen meg kell ajánlani.</t>
  </si>
  <si>
    <t>Az elszámolt mennyiség megegyezik a teljes csempeburkolat felületével.</t>
  </si>
  <si>
    <t xml:space="preserve">A tétel a Megbízóval történő előzetes konzultáció során véglegesítendő - szín, kivitel, pozíciók! </t>
  </si>
  <si>
    <t>Ablakvasalatok</t>
  </si>
  <si>
    <t>2-szeres könyökű alumínium vasalatok</t>
  </si>
  <si>
    <t>A fenti gyártmánytól eltérő, de vele azonos tulajdonságú termék is választható.</t>
  </si>
  <si>
    <t>A lentebb megadott falazóanyagok Wienerberger Porotherm termékcsaládból választottak.</t>
  </si>
  <si>
    <t>Kivitelezés, kialakítás a szendvicspanel gyártója szerint; amennyiben nincs meghatározva akkor:</t>
  </si>
  <si>
    <t>21</t>
  </si>
  <si>
    <t>22</t>
  </si>
  <si>
    <t>Irodaépület hőszigetelt vékonyvakolatos homlokzatrendszere</t>
  </si>
  <si>
    <t>Homlokzatképzés Weber Terranova homlokzati hőszigetlő rendszerrel</t>
  </si>
  <si>
    <t>vakolat bedörzsöléssel falazatfugák teljes lezárása</t>
  </si>
  <si>
    <t>Weber Terranova EPS ragasztó (6kg/m2 ) - Minden egyes homlokzati hőszigetelő táblát pontszerű "ragasztó pogácsákkal" és kerületük mentén folyamatos vonalban kell felragasztani a vakolatlan falazatra.</t>
  </si>
  <si>
    <t xml:space="preserve">az ablakoknál min. 80 mm vtg. hőszigetelés rátakar az ablak tokszélesített tokszerkezetére </t>
  </si>
  <si>
    <t>dryvit háló 145 g-os (1,1 m2/m2) - üvegszövet, Terrafix ragasztóval rögzítve</t>
  </si>
  <si>
    <t>weber terranova G700 vékonyvakolat alapozó</t>
  </si>
  <si>
    <t>weber.pas 15 vödrös finomszemcsés szilikát vékonyvakolat - szín: törtfehér</t>
  </si>
  <si>
    <t xml:space="preserve">kiegyenlítő szilikát színfestés a teljes színvakolt felületen </t>
  </si>
  <si>
    <t xml:space="preserve">kiegyenlítő szilikát színfestés az előző tétel szerinti teljes színvakolt felületen </t>
  </si>
  <si>
    <t>Külső szerelt homlokzatburkolat</t>
  </si>
  <si>
    <t xml:space="preserve">A szendvicspanelok elhelyezése: kívülről a vasbeton pillérekre és acél falvázszerkezetekre, kapu és ablakkeretekre történik. A szendvicspanelok rögzítése az acél hátérszerkeztekre nemesacél önmetsző csavarokkal, a a vasbeton pillérekre dübelekkel történjen, a csavarfejek alatt nemesacél-neoprén tömítéssel . Álló elrendezésben kell a paneleket beépíteni.
</t>
  </si>
  <si>
    <t>A felfekvés teljes hosszán, minden egyes panelvégződésnél a légzáróság érdekében kétoldalról öntapadó bitumen alapanyagú szalagot vagy compriband szalagot kell felragasztani. A panelhézagokat teljes egészében PIR habbal ki kell tölteni.</t>
  </si>
  <si>
    <t>Felületként elszámolhatók a teljes homlokzati oromfalak és a nyaktagok/folyosók tetőszigeteléshez záró, takaró burkolata</t>
  </si>
  <si>
    <t>átl</t>
  </si>
  <si>
    <t>alsó lábazati és homlokzati falpanelhez csatlakozás részletképzése</t>
  </si>
  <si>
    <t>Szükszég szerinti látszó függőleges lizénák az elemvégeknél</t>
  </si>
  <si>
    <t>Lefedés és csatlakozás tetőhéjaláshoz felül</t>
  </si>
  <si>
    <t>anyag: lakkbevonatolt hga. acéllemez, 0,7mm vtg</t>
  </si>
  <si>
    <r>
      <t xml:space="preserve">IPN hőszigetelő mag, melynek vastagsága (panelvastagság): </t>
    </r>
    <r>
      <rPr>
        <b/>
        <sz val="8"/>
        <rFont val="Arial"/>
        <family val="2"/>
        <charset val="238"/>
      </rPr>
      <t>120 mm</t>
    </r>
    <r>
      <rPr>
        <sz val="8"/>
        <rFont val="Arial"/>
        <family val="2"/>
        <charset val="238"/>
      </rPr>
      <t xml:space="preserve">, </t>
    </r>
  </si>
  <si>
    <t>öntapadó párazáró fólia, alukasírozással</t>
  </si>
  <si>
    <t>Páradiffúziós egyenértékű légrétegvastagság: Sd&gt;5000</t>
  </si>
  <si>
    <t xml:space="preserve">Gyártmány: Mapeplan EVO SK (0,20mm) </t>
  </si>
  <si>
    <t>szigetelőanyag vastagság: 8cm</t>
  </si>
  <si>
    <r>
      <t>Tetőszigetelés MAPEPLAN M15 műanyag lemezzel,</t>
    </r>
    <r>
      <rPr>
        <sz val="8"/>
        <rFont val="Arial CE"/>
        <charset val="238"/>
      </rPr>
      <t xml:space="preserve"> függőleges felületeken, alatta elválasztó geotextíliával</t>
    </r>
    <r>
      <rPr>
        <sz val="8"/>
        <rFont val="Arial CE"/>
        <family val="2"/>
        <charset val="238"/>
      </rPr>
      <t>, polisztirol hőszigetelésre fektetve,  mechanikus rögzítéssel, beépítés minden tekintetben a gyártó beépítési utasításai szerint</t>
    </r>
  </si>
  <si>
    <r>
      <t xml:space="preserve">Tetőszigetelés MAPEPLAN M15 műanyag lemezzel, alatta elválasztó </t>
    </r>
    <r>
      <rPr>
        <sz val="8"/>
        <rFont val="Arial CE"/>
        <charset val="238"/>
      </rPr>
      <t>geotextíliával</t>
    </r>
    <r>
      <rPr>
        <sz val="8"/>
        <rFont val="Arial CE"/>
        <family val="2"/>
        <charset val="238"/>
      </rPr>
      <t>, 2% lejtésű lépésálló</t>
    </r>
    <r>
      <rPr>
        <sz val="8"/>
        <rFont val="Arial CE"/>
        <charset val="238"/>
      </rPr>
      <t xml:space="preserve"> polisztirol</t>
    </r>
    <r>
      <rPr>
        <sz val="8"/>
        <rFont val="Arial CE"/>
        <family val="2"/>
        <charset val="238"/>
      </rPr>
      <t xml:space="preserve"> hőszigetelésre fektetve,  mechanikus rögzítéssel, beépítés minden tekintetben a gyártó beépítési utasításai szerint</t>
    </r>
  </si>
  <si>
    <t>Lábazatképzés fóliabádoggal, attikacsatlakozásnál és felülvilágítóhoz való csatlakozásnál többször élhajlított, 0,8mm vtg. Fóiabádog MAPEPLAN fedéshez, ksz: 20-66cm</t>
  </si>
  <si>
    <t>23</t>
  </si>
  <si>
    <t>24</t>
  </si>
  <si>
    <t>25</t>
  </si>
  <si>
    <t>Csak egységárak!</t>
  </si>
  <si>
    <t>Előzetes műszaki megjegyzések az alumínium ajtó- és ablakszerkezetekhez</t>
  </si>
  <si>
    <r>
      <t>üvegezés k-értéke: k &lt; 1,0 W =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</rPr>
      <t>K</t>
    </r>
  </si>
  <si>
    <t>SCHOTT vagy azonos minőségű</t>
  </si>
  <si>
    <t>Üvegezés típusok a konszignációs tervlap 2. oldala szerint</t>
  </si>
  <si>
    <t>Panelmező típusok a konszignációs tervlap 2, 3. oldala szerint</t>
  </si>
  <si>
    <t xml:space="preserve">Nyílászárók a hőszigetelés síkjába kerülnek beépítésre.
Ehhez szükséges tartozék ablakméret függvényében acél vaktok elemek (vagy teljes vonalmenti vaktok) </t>
  </si>
  <si>
    <t>RAL szerinti ablakbeépítés, külső oldali szélzáró- páraáteresztő szalaggal; belső oldali lég- és párazáró szalaggal beépítve (azt a párazárás síkjához - szilikát szerkezethez csatlakoztatva)</t>
  </si>
  <si>
    <t>A szükséges vasalatokkal, rögzítőelemekkel, tömítésekkel, takaróelemekkel a helyszínre szállítva és készreszerelve</t>
  </si>
  <si>
    <t>Osztások, nyílószárnyak a konszignációs tervlap szerint.</t>
  </si>
  <si>
    <r>
      <t xml:space="preserve">Ablak </t>
    </r>
    <r>
      <rPr>
        <b/>
        <sz val="8"/>
        <rFont val="Arial"/>
        <family val="2"/>
        <charset val="238"/>
      </rPr>
      <t>SCHÜCO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  <charset val="238"/>
      </rPr>
      <t>AWS 70.HI</t>
    </r>
    <r>
      <rPr>
        <sz val="8"/>
        <rFont val="Arial"/>
        <family val="2"/>
      </rPr>
      <t xml:space="preserve"> ill. külső ajtó</t>
    </r>
    <r>
      <rPr>
        <b/>
        <sz val="8"/>
        <rFont val="Arial"/>
        <family val="2"/>
        <charset val="238"/>
      </rPr>
      <t xml:space="preserve"> SCHÜCO ADS 70.HI</t>
    </r>
    <r>
      <rPr>
        <sz val="8"/>
        <rFont val="Arial"/>
        <family val="2"/>
        <charset val="238"/>
      </rPr>
      <t xml:space="preserve">, belső ajtó SCHÜCO </t>
    </r>
    <r>
      <rPr>
        <b/>
        <sz val="8"/>
        <rFont val="Arial"/>
        <family val="2"/>
        <charset val="238"/>
      </rPr>
      <t xml:space="preserve">ADS 50NI </t>
    </r>
    <r>
      <rPr>
        <sz val="8"/>
        <rFont val="Arial"/>
        <family val="2"/>
      </rPr>
      <t>profilrendszer 
Két rétegű meleg peremezésű üvegezés
Ug: &lt;= 1,0 W/m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</rPr>
      <t>K (ill. olyan üvegezés, ami a profilrendszerrel együttesen biztosítja az Uw &lt;= 1,4 W/m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</rPr>
      <t>K követelményt.</t>
    </r>
  </si>
  <si>
    <t>30x60</t>
  </si>
  <si>
    <t xml:space="preserve">- padlóburkolólap 30x60, általános helyekre, </t>
  </si>
  <si>
    <t>Típus: szürke kő hatású - minta bemutatása alapján</t>
  </si>
  <si>
    <t>Pozíció: fogadótér, közlekedők, étkező</t>
  </si>
  <si>
    <t xml:space="preserve">- lépcsőburkolólap 30x60 </t>
  </si>
  <si>
    <t>pl. gyártmány: Schlüter®-SCHIENE v. azonos min.</t>
  </si>
  <si>
    <t>Profilmagasság: ~10 mm</t>
  </si>
  <si>
    <t>kerámia és szőnyegpadló elválasztó profil</t>
  </si>
  <si>
    <t>Lábtörlőrács külső térben</t>
  </si>
  <si>
    <t xml:space="preserve">Lábtörlőrács,  alumínium, gumibetéttel, aljzatba betonozott alumínium L-profil kerettel,                                                 </t>
  </si>
  <si>
    <t>Típus: Ferroste járórács</t>
  </si>
  <si>
    <t>Belső Szín: RAL 9002</t>
  </si>
  <si>
    <t>Homlokzati tűzterjedésre való megfelelőségének az 
igazolása a A-29/2018 sz. NMÉ szerint, az abban meghatározott beépítés feltételekkel. A tűzvédelmi műszaki leírás szerint.</t>
  </si>
  <si>
    <t>Típus: KS1000 AWP 120 mm IPN külső homlokzati falpanel, rejtett rögzítéssel</t>
  </si>
  <si>
    <t>Szerelt külső szendvicspanel burkolat</t>
  </si>
  <si>
    <t>szín: a homlokzati panel színével azonos - RAL 9007, RAL 7016, RAL 9002</t>
  </si>
  <si>
    <t>Fektetési rend: 2-3 támaszú lemezként.    
főtartók távolsága: 6,00m</t>
  </si>
  <si>
    <t>szín: engedélyezési terv alapján</t>
  </si>
  <si>
    <t>AV (Acélbordás válaszfal), sz= 15 cm, dupla borítással, 2 x 12,5 mm GK-lappal</t>
  </si>
  <si>
    <t>Horganyzott CW-állóprofilok szállítása és szerelése, sz= 100 mm, és kétoldali dupla (2x12,5 mm) gipszkarton építőlemez burkolat.</t>
  </si>
  <si>
    <t>-Falicsempe 60x30cm</t>
  </si>
  <si>
    <t>- padlóburkolólap 30x60, vizes helyiségekbe</t>
  </si>
  <si>
    <t>Fa fogódzó - Lépcső mellvéden</t>
  </si>
  <si>
    <t>Fa fogódzó az előző tételhez</t>
  </si>
  <si>
    <t>Fa korlát fogódzó elhelyezése koracél tartóelemre, ragasztásos és csavaros rögzítéssel, 50mm átmérőjű csiszolt, kopásálló lakkozott bükkfa fogodzó</t>
  </si>
  <si>
    <t>minőség és kivitelezés:a mellékelt részletterv és a fotók alapján</t>
  </si>
  <si>
    <t>Keresztmetszeti geometria: 12,5x6cm, oldalán kb 1cm magas és 1cm mély horonnyal kialakítva.</t>
  </si>
  <si>
    <t xml:space="preserve">Egyedi Lépcsőkorlát fogódzó elhelyezése gipszkarton melvédre ragasztásos és mechanikus rögzítéssel </t>
  </si>
  <si>
    <t>csiszolt, kopásálló lakkozott bükkfa fogodzó</t>
  </si>
  <si>
    <t>Fa fogódzó - lépcső mentén</t>
  </si>
  <si>
    <t>Tartozék: koracél tartóelemek a falazathoz dübelezve. Rejtett rögzítéssel fotó és terv alapján</t>
  </si>
  <si>
    <t>Faláttörések 10-30cm-es falban</t>
  </si>
  <si>
    <t>Gyártmány: Capatect 186 M</t>
  </si>
  <si>
    <t>CAPAROL Buntsteinputz; Szemcseméret 2 mm; szín választás szerint</t>
  </si>
  <si>
    <t>1 rtg. üvegszövet Capatect 186 M ragasztóval rögzítve</t>
  </si>
  <si>
    <t xml:space="preserve">NMÉ-vel minősített B EI30 tűzállóságú homlokzati falpanelek alkalmazása: </t>
  </si>
  <si>
    <t xml:space="preserve">tűzvédelmi szempontból  homlokzati tűzterjedésre is bevizsgált és minősített szendvicspanelt lehet csak beépíteni </t>
  </si>
  <si>
    <t>Mapeplan  tetőszigetelés, vízszintes</t>
  </si>
  <si>
    <t>Mapeplan tetőszigetelés, függőleges</t>
  </si>
  <si>
    <t>Tető hőszigetelése, vízszintes, vasbeton födémeken</t>
  </si>
  <si>
    <t>Polisztirol szigetelőlapok szállítása és beépítése, több rétegben lefektetve, mechanikusan rögzítve. Lemezeket eltolva elhelyezni és szorosan egymáshoz nyomni.</t>
  </si>
  <si>
    <t xml:space="preserve">A rendszergyártónak lerakási tervet kell kidolgoznia. A terveket a megbízottnak időben rendelkezésre kell bocsájtania. </t>
  </si>
  <si>
    <t>A felfelé menő építőelemekhez, vízelvezetésekhez stb. való illesztéseket külön nem díjazzák.</t>
  </si>
  <si>
    <t>WLG 0,035 W/mK</t>
  </si>
  <si>
    <t>szigetelőanyag vastagság: átlagosan 23 cm</t>
  </si>
  <si>
    <t>Gyártmány: Austrotherm AT-N 150</t>
  </si>
  <si>
    <t>Tető hőszigetelése, függőleges, vasbeton födémeken</t>
  </si>
  <si>
    <t>Masszív födémek tetőszigetelése</t>
  </si>
  <si>
    <t>Párafékező lemez, vasbeton födémeken</t>
  </si>
  <si>
    <t>Párafékező fólia, Villas Villox ALGV-45 bitumenes lemez párafékező szigetelés</t>
  </si>
  <si>
    <t>Beleértve a felmenő épületelemekhez való felvezetéseket is.</t>
  </si>
  <si>
    <t>Acél álványlábak, villámfelfogó csúcsok, egyéb pontszerű átvezetéseknél szigetelés felvezetése, átvezetés vízhatlan tömítése.</t>
  </si>
  <si>
    <t xml:space="preserve">Talajnedvesség elleni szigetelés 1 rtg. VILLAS ELASTOVILL E-G4/FK bitumenes szigetelőlemezzel SIPLAST PRIMER® Speed SBS  kellősítéssel, </t>
  </si>
  <si>
    <t xml:space="preserve">Talajnedvesség elleni szigetelés 1 rtg. VILLAS ELASTOVILL E-G4/FK bitumenes szigetelőlemezzel SIPLAST PRIMER® Speed SBS kellősítéssel, külső lábazati falon, </t>
  </si>
  <si>
    <t>betonminőség: C10/12-32-X0</t>
  </si>
  <si>
    <t>XC2 kitéti osztályú helyett XC3 osztályú beton</t>
  </si>
  <si>
    <t>Porotherm áthidalók</t>
  </si>
  <si>
    <t>Vasbeton pillérek készítése C25/30 min. betonból, kétoldali zsaluzással, és kb. 120kg/m3 betonacél felhasználással, nyersbeton felülettel, négyszög alakkal.</t>
  </si>
  <si>
    <t>Szükség szerint NA150÷NA200 csőhüvelyek bebetonozásával a gépész csőátvezetések számára L=30cm hosszal).</t>
  </si>
  <si>
    <t>Vb. lépcső</t>
  </si>
  <si>
    <t>Egy- és kétkarú lépcső egyenes karrral, egy pihenőlemezzel</t>
  </si>
  <si>
    <t>A pihenő is a lépcsővel együtt van mennyiségelve.</t>
  </si>
  <si>
    <t>10.4</t>
  </si>
  <si>
    <t>A fúrási mélység a födém vastagságával azonos (20cm).</t>
  </si>
  <si>
    <t>Vb. attikafal zsalukőből</t>
  </si>
  <si>
    <t>16.1</t>
  </si>
  <si>
    <t>16.2</t>
  </si>
  <si>
    <t>C30/37 XC1 beton helyett C30/37 XC2-XV1(H) vízzáró beton</t>
  </si>
  <si>
    <t>átny</t>
  </si>
  <si>
    <t>Kiterített szélesség: 80 cm</t>
  </si>
  <si>
    <t>Attika lefedés masszív falaknál és vb attikáknál</t>
  </si>
  <si>
    <t>SZERKEZETEK:</t>
  </si>
  <si>
    <t>vasbeton (masszív) falra rögzített láng és gombamentesített 6x10x20cm-es  fa szerkezet 60cm-ként közte:
10cm vtg kőzetgyapot lemez: ROCKWOOL DACHROCK
6cm vtg kb 45cm széles gyalult, láng és gombamentesített deszkaburkolat</t>
  </si>
  <si>
    <t xml:space="preserve">2db egymásba forgatott tüzihorganyzott L70x70x2 hossz:kb 45cm
kb:3%-os lejtésképzéssel, 50cm-enként, a deszkaburkolathoz rögzítve. </t>
  </si>
  <si>
    <t>tüzihorganyzott rögzítősáv elhelyezése v=1,5mm az attikán (U peremező profilon)  Ksz.: kb 70cm, szélesség: kb 10cm.</t>
  </si>
  <si>
    <t>Az acéllemezek és az alumínium attikaburkolat közé az egymással érintkező felületen elválasztó 0,5mm pvc lemez közbeiktatása szükséges.</t>
  </si>
  <si>
    <t>Teherbírás: 200 kg</t>
  </si>
  <si>
    <t>EN 14975 Szabvány</t>
  </si>
  <si>
    <t>Ajtólap: U=1,1 W/m2K</t>
  </si>
  <si>
    <t>Tetőkibúvó</t>
  </si>
  <si>
    <t>Csarnok tetőre kijutáshoz tetőkibúvó létesítése.</t>
  </si>
  <si>
    <t xml:space="preserve">A G típusú tetőkilépő két gázrugóval van felszerelve, segítségükkel nyílik ki a kilépő és marad nyitott pozícióban a felülvilágító kupola. </t>
  </si>
  <si>
    <t>Gyártmány: Essmann</t>
  </si>
  <si>
    <t>típus: G típusú tetőkilépő</t>
  </si>
  <si>
    <t>Hangelnyelő kazettás álmennyezet, befüggesztve, vezetősínrendszer látható</t>
  </si>
  <si>
    <t>Hangelnyelő kazettás befüggesztett látható vezetősínrendszerű álmennyezet szállítása és szerelése.</t>
  </si>
  <si>
    <t>A beton födémbe dűbelezett gyorsfüggesztőkkel történő szakszerű befüggesztés.</t>
  </si>
  <si>
    <t>Széleken körbefutó L-profil  24x24 mm, és rendszersinek, sz= 15 mm fehér lakkozott.</t>
  </si>
  <si>
    <t xml:space="preserve">Ásványgyapot kazetták, sz=15 mm fehér színben. </t>
  </si>
  <si>
    <t>Az álmenny. hálókiosztása:60,0x60,0cm</t>
  </si>
  <si>
    <t>Befüggesztés mértéke: ~ 140 cm</t>
  </si>
  <si>
    <t>Födém alsó sík a kész Pv. felett kb. 4,22 m</t>
  </si>
  <si>
    <t>Euroacustic Minerval A 15</t>
  </si>
  <si>
    <t>hangelnyelés: αw = 0,95</t>
  </si>
  <si>
    <t>Gyártányrendszer: Rigips</t>
  </si>
  <si>
    <t>Tartószerkezet profil: T15, A egyenes él</t>
  </si>
  <si>
    <t>Gyártányrendszer: AMF A fenti gyártmánytól eltérő, de vele azonos tulajdonságú termék is választható.</t>
  </si>
  <si>
    <t>ALUTREND MAXI (gumi)</t>
  </si>
  <si>
    <t>Skrabák rács 30x10 szemmérettel</t>
  </si>
  <si>
    <t>csak egységár felár</t>
  </si>
  <si>
    <t>Homlokzati szendvicspanel, vízszintes panel IPN</t>
  </si>
  <si>
    <r>
      <t xml:space="preserve">Kingspan </t>
    </r>
    <r>
      <rPr>
        <b/>
        <sz val="8"/>
        <rFont val="Arial"/>
        <family val="2"/>
        <charset val="238"/>
      </rPr>
      <t xml:space="preserve">KS1000 AWP IPN </t>
    </r>
    <r>
      <rPr>
        <sz val="8"/>
        <rFont val="Arial"/>
        <family val="2"/>
        <charset val="238"/>
      </rPr>
      <t xml:space="preserve">tipusú, rejtett rögzítésű falpanel szállítása és beépítése </t>
    </r>
    <r>
      <rPr>
        <b/>
        <sz val="8"/>
        <rFont val="Arial"/>
        <family val="2"/>
      </rPr>
      <t>vízszintesen</t>
    </r>
    <r>
      <rPr>
        <sz val="8"/>
        <rFont val="Arial"/>
        <family val="2"/>
        <charset val="238"/>
      </rPr>
      <t xml:space="preserve">
Kívül </t>
    </r>
    <r>
      <rPr>
        <b/>
        <sz val="8"/>
        <rFont val="Arial"/>
        <family val="2"/>
        <charset val="238"/>
      </rPr>
      <t xml:space="preserve">0,6 mm, </t>
    </r>
    <r>
      <rPr>
        <sz val="8"/>
        <rFont val="Arial"/>
        <family val="2"/>
        <charset val="238"/>
      </rPr>
      <t>belül</t>
    </r>
    <r>
      <rPr>
        <b/>
        <sz val="8"/>
        <rFont val="Arial"/>
        <family val="2"/>
        <charset val="238"/>
      </rPr>
      <t xml:space="preserve"> 0,4 mm</t>
    </r>
    <r>
      <rPr>
        <sz val="8"/>
        <rFont val="Arial"/>
        <family val="2"/>
        <charset val="238"/>
      </rPr>
      <t xml:space="preserve"> horganyzott acéllemez fegyverzet.
A panel modulszélessége: </t>
    </r>
    <r>
      <rPr>
        <b/>
        <sz val="8"/>
        <rFont val="Arial"/>
        <family val="2"/>
        <charset val="238"/>
      </rPr>
      <t>1000 mm</t>
    </r>
    <r>
      <rPr>
        <sz val="8"/>
        <rFont val="Arial"/>
        <family val="2"/>
        <charset val="238"/>
      </rPr>
      <t xml:space="preserve">
IPN hab h</t>
    </r>
    <r>
      <rPr>
        <sz val="8"/>
        <rFont val="Arial CE"/>
        <charset val="238"/>
      </rPr>
      <t>ővezetési tényezője:</t>
    </r>
    <r>
      <rPr>
        <b/>
        <u/>
        <sz val="8"/>
        <rFont val="Arial"/>
        <family val="2"/>
        <charset val="238"/>
      </rPr>
      <t>λ = 0,0224 W/mK</t>
    </r>
    <r>
      <rPr>
        <b/>
        <sz val="8"/>
        <rFont val="Arial"/>
        <family val="2"/>
        <charset val="238"/>
      </rPr>
      <t xml:space="preserve"> (</t>
    </r>
    <r>
      <rPr>
        <sz val="8"/>
        <rFont val="Arial CE"/>
        <charset val="238"/>
      </rPr>
      <t xml:space="preserve">az MSZ EN 14509:2014 szerint öregített, +10°C-on deklarált érték.)                                                                                                                                        
</t>
    </r>
    <r>
      <rPr>
        <b/>
        <u/>
        <sz val="8"/>
        <rFont val="Arial"/>
        <family val="2"/>
        <charset val="238"/>
      </rPr>
      <t>Hőátbocsájtási tényező: U=0,226 W/m</t>
    </r>
    <r>
      <rPr>
        <b/>
        <u/>
        <vertAlign val="superscript"/>
        <sz val="8"/>
        <rFont val="Arial"/>
        <family val="2"/>
        <charset val="238"/>
      </rPr>
      <t>2</t>
    </r>
    <r>
      <rPr>
        <b/>
        <u/>
        <sz val="8"/>
        <rFont val="Arial"/>
        <family val="2"/>
        <charset val="238"/>
      </rPr>
      <t>K</t>
    </r>
    <r>
      <rPr>
        <sz val="8"/>
        <rFont val="Arial CE"/>
        <charset val="238"/>
      </rPr>
      <t xml:space="preserve">, (az MSZ EN14509:2014 szerint tartalmazza a gyári csatlakozás vonalmenti hőveszteségét is.) 25 mikron vastag poliészter bevonattal a külső oldalon                                              
</t>
    </r>
    <r>
      <rPr>
        <b/>
        <u/>
        <sz val="8"/>
        <rFont val="Arial"/>
        <family val="2"/>
        <charset val="238"/>
      </rPr>
      <t>A panel tűzvédelmi osztálya:</t>
    </r>
    <r>
      <rPr>
        <b/>
        <sz val="8"/>
        <rFont val="Arial"/>
        <family val="2"/>
        <charset val="238"/>
      </rPr>
      <t xml:space="preserve"> B-s1,d0</t>
    </r>
    <r>
      <rPr>
        <sz val="8"/>
        <rFont val="Arial CE"/>
        <charset val="238"/>
      </rPr>
      <t xml:space="preserve"> (MSZ EN 13501-1 szerint)                                  
</t>
    </r>
    <r>
      <rPr>
        <b/>
        <u/>
        <sz val="8"/>
        <rFont val="Arial"/>
        <family val="2"/>
        <charset val="238"/>
      </rPr>
      <t>A panel tűzállósága:B</t>
    </r>
    <r>
      <rPr>
        <b/>
        <sz val="8"/>
        <rFont val="Arial"/>
        <family val="2"/>
        <charset val="238"/>
      </rPr>
      <t xml:space="preserve"> EI30 </t>
    </r>
    <r>
      <rPr>
        <sz val="8"/>
        <rFont val="Arial"/>
        <family val="2"/>
        <charset val="238"/>
      </rPr>
      <t>(MSZ EN 13501-2 szerint)</t>
    </r>
    <r>
      <rPr>
        <b/>
        <u/>
        <sz val="8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A termék egyéb teljesítmény értékei a Kingspan Teljesítmény Nyilatkozata szerint.</t>
    </r>
  </si>
  <si>
    <t>Külső szín: RAL 9006</t>
  </si>
  <si>
    <t>Átvezetés vasbeton födémen.</t>
  </si>
  <si>
    <t>Horganyzott acéllemezből, v=3mm, különböző átmérővel, a födémhez rögzítve. Átvezető elem magassága min. 60cm. A szükséges vízvető gallérral és tömítéssel készreszerelve</t>
  </si>
  <si>
    <t>egyszárnyú ajtólaphoz:</t>
  </si>
  <si>
    <t>Elszámolható: ajtólaponként 1 db:</t>
  </si>
  <si>
    <t>Automata csúszósines ajtócsukó- normál kivitel, alumínium ajtókhoz</t>
  </si>
  <si>
    <t>Automata csúszósines ajtócsukó- normál kivitel, alumínium ajtókhoz, kétszárnyú asszimmetrikushoz</t>
  </si>
  <si>
    <t>Mint a fentebbi, csak kétszárnyú ajtóhoz, melynél az asszimmetrikus kisebb szány alapesetben lereteszelt. Csukássorrend szabályozással</t>
  </si>
  <si>
    <t>MŰANYAG ABLAKOK</t>
  </si>
  <si>
    <t>Műanyag ablakok</t>
  </si>
  <si>
    <r>
      <t>Lábazati burkolólapok 30x10 cm, lépcsőhöz, középszürke</t>
    </r>
    <r>
      <rPr>
        <b/>
        <sz val="8"/>
        <color indexed="10"/>
        <rFont val="Arial"/>
        <family val="2"/>
        <charset val="238"/>
      </rPr>
      <t xml:space="preserve"> - </t>
    </r>
  </si>
  <si>
    <t>Lábazati burkolólapok 30x10 cm, középszürke, a járólappal azonos anyag szín és minőség</t>
  </si>
  <si>
    <t>AV (Acélbordás válaszfal), sz= 10 cm, dupla borítással, 2 x 12,5 mm GK-lappal</t>
  </si>
  <si>
    <t>Ajtó-és ablaknyílások</t>
  </si>
  <si>
    <t>Álmennyezet</t>
  </si>
  <si>
    <t>Álmennyezet összesen</t>
  </si>
  <si>
    <t>Luxalon fém sávos álmennyezet - kültéri</t>
  </si>
  <si>
    <t>Sávos fém-alumínium rozsdamentes kültéri álmennyezet, 10cm széles elemekből, hézagmentesen rakva</t>
  </si>
  <si>
    <t>Előtetők alatt</t>
  </si>
  <si>
    <t>Kompletten sínrendszerrel együtt készre szerelve-függesztve</t>
  </si>
  <si>
    <t xml:space="preserve">Pontralejtés képzése kemény kőzetgyapottal, formára vágott pontralejtés-képző elemekkel, 
Gyártmány: polisztirol pontralejtő elemek, háromszög illetve rombusz alakú pontra lejtő felületek kiképzése a tetőösszefolyókhoz. 
Pontralejtetés jellemző geometriáját: Ld. tetőalaprajzon               </t>
  </si>
  <si>
    <t>Tetőmélypontok menti ellenlejtés és pontralejtetésés  tetőhőszigetelésből vasbetonfödémen</t>
  </si>
  <si>
    <t>6cm hőszigetelés ROCKWOOL 70kPa nyomószilardságú lepesálló homogen kőzetgyapot hőszigetelő tablaval tetőszigeteleshez előirt
lepesalló kőzetgyapottal mechanikus rögzitéssel, egy rétegben fektetve</t>
  </si>
  <si>
    <t>Pozíció: attikavázszerkezet kitöltés, vízszigetelésnek háttéranyag</t>
  </si>
  <si>
    <t>szigetelőanyag vastagság: 6 cm</t>
  </si>
  <si>
    <t>Előtetőről függőleges vízelvezető ejtőcső</t>
  </si>
  <si>
    <t>Alulról RAL9006 vagy aközeli szín</t>
  </si>
  <si>
    <t>KV-2.1</t>
  </si>
  <si>
    <t>Fejezet</t>
  </si>
  <si>
    <t xml:space="preserve">Alfejezet </t>
  </si>
  <si>
    <t>Alfejezet</t>
  </si>
  <si>
    <t>Építési munkák - IRODAÉPÜLET</t>
  </si>
  <si>
    <t>Építési munkák - IRODAÉPÜLET - összesen:</t>
  </si>
  <si>
    <r>
      <t xml:space="preserve">XPS </t>
    </r>
    <r>
      <rPr>
        <sz val="8"/>
        <rFont val="Arial CE"/>
        <family val="2"/>
        <charset val="238"/>
      </rPr>
      <t>hőszigetelő lemezek szálllítása és szakszerű felragasztása vagy dübellel rögzítése beton felületre különböző méretre vágva.</t>
    </r>
  </si>
  <si>
    <t>Lábazati fal falazott épületen(falazott és beton lábazatra), 12cm XPS</t>
  </si>
  <si>
    <t>ZSK20 zsalukő attikafal</t>
  </si>
  <si>
    <t>2sor zsalukő rakása az attika mentén attikafalként</t>
  </si>
  <si>
    <t>Bevasalva, kibetonozva kompletten</t>
  </si>
  <si>
    <t>23cm magas elemek</t>
  </si>
  <si>
    <r>
      <t>Arcelor Mital TR150/280 típusú, vagy vele egyenértékű</t>
    </r>
    <r>
      <rPr>
        <b/>
        <sz val="8"/>
        <rFont val="Arial"/>
        <family val="2"/>
        <charset val="238"/>
      </rPr>
      <t xml:space="preserve"> 0,88 </t>
    </r>
    <r>
      <rPr>
        <sz val="8"/>
        <rFont val="Arial"/>
        <family val="2"/>
      </rPr>
      <t>mm vtg. acél trapézlemezfödém, gyártói beépítési utasításai szerinti szereléssel. Szín: RAL 9002, bevonatrendszer: poliészter.</t>
    </r>
  </si>
  <si>
    <t>Tető hőszigetelése, vízszintes, trapézlemez födémeken, 14cm PIR szigetelőlapok</t>
  </si>
  <si>
    <t>14cm PIR szigetelés trapézlemezes lapostetőn
SIKATHERM PIR Therm AL T</t>
  </si>
  <si>
    <t>szigetelőanyag vastagság: 14 cm</t>
  </si>
  <si>
    <r>
      <rPr>
        <strike/>
        <sz val="8"/>
        <rFont val="Arial CE"/>
        <charset val="238"/>
      </rPr>
      <t>6</t>
    </r>
    <r>
      <rPr>
        <b/>
        <sz val="8"/>
        <color indexed="10"/>
        <rFont val="Arial CE"/>
        <charset val="238"/>
      </rPr>
      <t xml:space="preserve"> </t>
    </r>
    <r>
      <rPr>
        <sz val="8"/>
        <rFont val="Arial CE"/>
        <family val="2"/>
        <charset val="238"/>
      </rPr>
      <t>cm hőszigetelés ROCKWOOL Monrock Max E  inhomogén kőzetgyapot hőszigetelő táblával 220/150m3, tetőszigeteléshez előírt lépésálló kőzetgyapottal mechanikus rögzítéssel, egy rétegben</t>
    </r>
  </si>
  <si>
    <t>Tető hőszigetelése, vízszintes, trapézlemez födémeken, 6 cm inhomogén kőzetgyapottal</t>
  </si>
  <si>
    <t>KIZÁRÓLAG ALÁTÉTALJZATKÉNT VÍZSZIGETELÉS SZÁMÁRA, trapézlemezre fektetve
BELEÉRTVE (amennyiben nem alternativ anyag, hanem a kiírt kőzetgyapot lesz) az elválasztó üvegszövetet a PVC tetővízszigetelés alá.</t>
  </si>
  <si>
    <t>Elválasztó üvegszövet csíkok</t>
  </si>
  <si>
    <t>A kőzetgyapottal háttérképzett attikák belső oldalán, a vízsigetelés alá fektetendő réteg
50cm széles csíkkal számolva</t>
  </si>
  <si>
    <t>Tető vízszigetelés trapézlemezes födémeken</t>
  </si>
  <si>
    <t>A főépület vízszigetelésével azonos anyagú PVC tető vízszigetelés, attikákra felhajtva, belső oldalon főépületre felhajtva, lezárva, minden szükséges rögzítéssel, fóliabádoggal együtt</t>
  </si>
  <si>
    <t>Biztonsági kikötő elemek-vb födémen</t>
  </si>
  <si>
    <t>Gravitációs vízelvezetés (csak a tetőbe épített szerelvények)</t>
  </si>
  <si>
    <t>D=12cm függőleges ereszcsatorna cső, horganyzott lakkozott acél</t>
  </si>
  <si>
    <t>Fém létraszárú padlásfeljáró létra, amely lehetővé teszi a padlástér
elérését nagy belmagasságú helyiségekben.</t>
  </si>
  <si>
    <t>Horganyzott acél szerkezet</t>
  </si>
  <si>
    <t>Belmagasság: 3,10m, szüks.felnyúlás magassága kb. 3,80m</t>
  </si>
  <si>
    <t>födémnyílás: 100cm x 100cm</t>
  </si>
  <si>
    <t>LTT vagy azonos minőség, WC válaszfalak beépítése konszignáció alapján</t>
  </si>
  <si>
    <t>Szín: fehér és natúr eloxált alu</t>
  </si>
  <si>
    <t>Vízálló, melamin/HPL bevonatos lapok, alumínium és rozsdamentes fém alkatrészek beépítésével</t>
  </si>
  <si>
    <t>WC válaszfalak, frontok, elválasztók</t>
  </si>
  <si>
    <t>Konszignáció szerinti L-1</t>
  </si>
  <si>
    <t>Konszignáció szerinti L-2</t>
  </si>
  <si>
    <t>Konszignáció szerinti L-3</t>
  </si>
  <si>
    <t>Konszignáció szerinti L-4</t>
  </si>
  <si>
    <t>13.1</t>
  </si>
  <si>
    <t>13.2</t>
  </si>
  <si>
    <t>13.3</t>
  </si>
  <si>
    <t>13.4</t>
  </si>
  <si>
    <t>13.5</t>
  </si>
  <si>
    <t>Vizelde elválasztó paraván</t>
  </si>
  <si>
    <t>A fentiekkel azonos anyaghasználat és megjelenés</t>
  </si>
  <si>
    <t>Késztermékként kapható, a célra megfelelő méretekkel</t>
  </si>
  <si>
    <t>Geodéziai kitűzés</t>
  </si>
  <si>
    <t>Az épület sarokpontjainak a kitűzése, a kitűzött pontok rögzítése és megőrzése a szerkezetépítés végéig; valamint a magassági nullpont kitűzése 2db helyen az építkezés végéig.</t>
  </si>
  <si>
    <t>Összegzés</t>
  </si>
  <si>
    <t>Szerelőbeton szállítása és szakszerű beépítése különböző vastagságban, a különböző alaptestek alatt.</t>
  </si>
  <si>
    <t>betonminőség: C25/30-24-XC2</t>
  </si>
  <si>
    <t>Ld. a villamos kiírásban.</t>
  </si>
  <si>
    <t>Vb. áthidalók készítése</t>
  </si>
  <si>
    <t>Vasbeton áthidalók készítése C25/30betonminőségből, zsaluzással, és kb. 120÷150 kg/m3 betonacél felhasználással (B60.50 min.)</t>
  </si>
  <si>
    <t>Vasbeton koszorú</t>
  </si>
  <si>
    <t>Falsarkok vasalása</t>
  </si>
  <si>
    <t xml:space="preserve">A falsarkokban minden sorban egy-egy hajtűt kell majd hol az egyik irányban, hol a másik irányban elhelyezni, azaz belenyomni a habarcsba.
betonacél B500B 
</t>
  </si>
  <si>
    <t>Vasbeton födémlemezek</t>
  </si>
  <si>
    <t>Monolit vasbeton födémek készítése C25/30 betonminőségből, zsaluzással, és kb. 100 kg/m3 betonacél felhasználással (B60.50 min.), a felületet simára lehúzva.</t>
  </si>
  <si>
    <t>zsaluzási sík: kb. 3,3 m a padlótól</t>
  </si>
  <si>
    <t>09.3</t>
  </si>
  <si>
    <t>Vb. attikafal betonozása Leier ZS-20 zsalukőből, C20/25-16-XC1 betonnal kibetonozva, konstruktív vasalással ellátva (soronként 2*D8 hosszvasalás)</t>
  </si>
  <si>
    <t>Fém kapaszkodó tehermentesítő szerkezettel.
Létraszár síkjából kiálló csúszásgátló lépcsőfokok.</t>
  </si>
  <si>
    <t>Iroda épületrész emeleti gépészeti helyiségéből a tetőre feljutáshoz padlásfeljáró létra készül.</t>
  </si>
  <si>
    <t xml:space="preserve">Összegzés </t>
  </si>
  <si>
    <r>
      <t xml:space="preserve">Vastagság: 6cm
Pozíció: szerelt előtető oldalára
</t>
    </r>
    <r>
      <rPr>
        <sz val="8"/>
        <rFont val="Arial"/>
        <family val="2"/>
        <charset val="238"/>
      </rPr>
      <t>(egyebekben a fenti tétel szerinti 12cm-essel megegyező; de hőtech.követelmény nincs)</t>
    </r>
  </si>
  <si>
    <t>Előtető</t>
  </si>
  <si>
    <t>Trapézlemezfödém (előtetőkön)</t>
  </si>
  <si>
    <t>Pozíciók: Attikák belső oldala, attikák körbeburkolása (attikák tetején is!), felülvilágító kupolákhoz és dongákhoz felvezetés.</t>
  </si>
  <si>
    <t>Attikalefedés szendvicspanel attikán (előtetők)</t>
  </si>
  <si>
    <r>
      <rPr>
        <b/>
        <sz val="8"/>
        <rFont val="Arial"/>
        <family val="2"/>
      </rPr>
      <t>Szendvicspanel lezáró U-acél:</t>
    </r>
    <r>
      <rPr>
        <sz val="8"/>
        <rFont val="Arial"/>
        <family val="2"/>
      </rPr>
      <t xml:space="preserve"> belmérete 6cm-es szendvicspanelhez illő (min.12,5cm)</t>
    </r>
  </si>
  <si>
    <t>A szendvicspanel fal tetején végigmenő U acélra szakaszosan elhelyezett rögzítő-illesztőlemezekre hajtva (belső oldal), illetve magára a panelre szegecselve (külső oldal), belsőoldalon a tartóvázra 5/5 v. 6/6 zártszelvény) rögzítve</t>
  </si>
  <si>
    <t>Kiterített szélesség: kb.47,5 cm
Falvastagság kb. 12cm (6cm falváz+6cm sz.panel)</t>
  </si>
  <si>
    <t>Előtetőről</t>
  </si>
  <si>
    <t xml:space="preserve">FK-3 négyzetes 600x900mm fogadókeret - össz gyűjtő kivezető </t>
  </si>
  <si>
    <t>Tetőkupola</t>
  </si>
  <si>
    <t>Emeleti teakonyhába nyitható tetőkupola beépítése, szellőztetési és fénybeeresztési célból</t>
  </si>
  <si>
    <t>Elektromos nyitómotoros, nyitógombbal nyitható tetőkupola, csak szellőztetésre</t>
  </si>
  <si>
    <t>Tartozék: komplett szett:
kupola,  nyitómotor, nyitógomb, vezetékezés, tetőre: szél és esőérzékelő (automata vezérléssel tiltás és bezárás esőre és erős szélre), mindennemű vezetékezés max.10m távolságig</t>
  </si>
  <si>
    <t>Lábazatkeret fentebb elszámolt</t>
  </si>
  <si>
    <t>Ajtólista szerinti ajtóelem, sorszám: 002</t>
  </si>
  <si>
    <t>Ajtólista szerinti ajtóelem, sorszám: 003</t>
  </si>
  <si>
    <t>Ajtólista szerinti ajtóelem, sorszám: 004</t>
  </si>
  <si>
    <t>Ajtólista szerinti ajtóelem, sorszám: 005</t>
  </si>
  <si>
    <t>Ajtólista szerinti ajtóelem, sorszám: 006</t>
  </si>
  <si>
    <t>Ajtólista szerinti ajtóelem, sorszám: 007</t>
  </si>
  <si>
    <t>Ajtólista szerinti ajtóelem, sorszám: 008</t>
  </si>
  <si>
    <t>Ajtólista szerinti ajtóelem, sorszám: 009</t>
  </si>
  <si>
    <t>Ajtólista szerinti ajtóelem, sorszám: 017</t>
  </si>
  <si>
    <t>Ajtólista szerinti ajtóelem, sorszám: 019</t>
  </si>
  <si>
    <t>Ajtólista szerinti ajtóelem, sorszám: 020</t>
  </si>
  <si>
    <t>Ajtólista szerinti ajtóelem, sorszám: 021</t>
  </si>
  <si>
    <t>Ajtólista szerinti ajtóelem, sorszám: 022</t>
  </si>
  <si>
    <t>Ajtólista szerinti ajtóelem, sorszám: 023</t>
  </si>
  <si>
    <t>Ajtólista szerinti ajtóelem, sorszám: 024</t>
  </si>
  <si>
    <t>Ajtólista szerinti ajtóelem, sorszám: 025</t>
  </si>
  <si>
    <t>Ajtólista szerinti ajtóelem, sorszám: 028</t>
  </si>
  <si>
    <t>Ajtólista szerinti ajtóelem, sorszám: 029</t>
  </si>
  <si>
    <t>Ajtólista szerinti ajtóelem, sorszám: 030</t>
  </si>
  <si>
    <t>Ajtólista szerinti ajtóelem, sorszám: 031</t>
  </si>
  <si>
    <t>Ajtólista szerinti ajtóelem, sorszám: 032</t>
  </si>
  <si>
    <t>Ajtólista szerinti ajtóelem, sorszám: 033</t>
  </si>
  <si>
    <t>Ajtólista szerinti ajtóelem, sorszám: 034</t>
  </si>
  <si>
    <t>Ajtólista szerinti ajtóelem, sorszám: 035</t>
  </si>
  <si>
    <t>Ajtólista szerinti ajtóelem, sorszám: 036</t>
  </si>
  <si>
    <t>Ajtólista szerinti ajtóelem, sorszám: 037</t>
  </si>
  <si>
    <t>Ajtólista szerinti ajtóelem, sorszám: 038</t>
  </si>
  <si>
    <t>Ajtólista szerinti ajtóelem, sorszám: 039</t>
  </si>
  <si>
    <t>Ajtólista szerinti ajtóelem, sorszám: 040</t>
  </si>
  <si>
    <t>Ajtólista szerinti ajtóelem, sorszám: 041</t>
  </si>
  <si>
    <t>Ajtólista szerinti ajtóelem, sorszám: 042</t>
  </si>
  <si>
    <t>Ajtólista szerinti ajtóelem, sorszám: 043</t>
  </si>
  <si>
    <t>Ajtólista szerinti ajtóelem, sorszám: 044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</si>
  <si>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</si>
  <si>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</si>
  <si>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</si>
  <si>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</si>
  <si>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</si>
  <si>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</si>
  <si>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</si>
  <si>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</si>
  <si>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</si>
  <si>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</si>
  <si>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</si>
  <si>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</si>
  <si>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</si>
  <si>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</si>
  <si>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</si>
  <si>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</si>
  <si>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</si>
  <si>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</si>
  <si>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</si>
  <si>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Ajtólista szerinti ajtóelem, sorszám: 001 - Aluszerkezetnél költségelve</t>
  </si>
  <si>
    <t>Ajtólista szerinti ajtóelem, sorszám: 012 - WC válaszfalaknál költségelve</t>
  </si>
  <si>
    <t>Ajtólista szerinti ajtóelem, sorszám: 010 - Aluszerkezetnél költségelve</t>
  </si>
  <si>
    <t>Ajtólista szerinti ajtóelem, sorszám: 011 - Aluszerkezetnél költségelve</t>
  </si>
  <si>
    <t>Ajtólista szerinti ajtóelem, sorszám: 014 - Aluszerkezetnél költségelve</t>
  </si>
  <si>
    <t>Ajtólista szerinti ajtóelem, sorszám: 016 - Aluszerkezetnél költségelve</t>
  </si>
  <si>
    <t>Ajtólista szerinti ajtóelem, sorszám: 013 - WC válaszfalaknál költségelve</t>
  </si>
  <si>
    <t>Ajtólista szerinti ajtóelem, sorszám: 015 - WC válaszfalaknál költségelve</t>
  </si>
  <si>
    <t>Ajtólista szerinti ajtóelem, sorszám: 018 - WC válaszfalaknál költségelve</t>
  </si>
  <si>
    <t>Ajtólista szerinti ajtóelem, sorszám: 026 - WC válaszfalaknál költségelve</t>
  </si>
  <si>
    <t>Ajtólista szerinti ajtóelem, sorszám: 027 - WC válaszfalaknál költségelve</t>
  </si>
  <si>
    <t>AL-01 Alumínium ajtó
NM: 1,60 x 2,40 m</t>
  </si>
  <si>
    <t>AL-02 Alumínium ajtó
NM: 2,00 x 2,40 m</t>
  </si>
  <si>
    <t>AL-03 Alumínium ajtó oldalvilágító ablakkal
NM: 0,875 x 2,40 m</t>
  </si>
  <si>
    <t>M01 Műanyag ablak
NM: 1,00 x 1,50 m</t>
  </si>
  <si>
    <t>M02 Műanyag ablak
NM: 3,00 x 1,50 m</t>
  </si>
  <si>
    <t>M03 Műanyag ablak
NM: 2,00 x 0,60 m</t>
  </si>
  <si>
    <t>M04 Műanyag ablak
NM: 1,00 x 0,60 m</t>
  </si>
  <si>
    <t>M05 Műanyag ablak
NM: 1,80 x 1,50 m</t>
  </si>
  <si>
    <t>M06 Műanyag ablak
NM: 4,00 x 1,50 m</t>
  </si>
  <si>
    <t>M07 ablak - átadóablak
NM: 1,60 x 1,20 m</t>
  </si>
  <si>
    <t>Pozíció: zuhanyzó, vizes helyiség</t>
  </si>
  <si>
    <t>Csúszásgátlás min. R11 vagy magasabb</t>
  </si>
  <si>
    <t>600x1200mm - Hátsó 2 wc</t>
  </si>
  <si>
    <t>1200x1800mm - lépcsőházi, hátsó, és sofőr bejárat</t>
  </si>
  <si>
    <t>Falvastagság: d= 100,150 mm</t>
  </si>
  <si>
    <t>Méretre szabás különböző hosszakra és a válaszfalakba, a szüséges rögzítő anyagokkal való beépítés. Megadva a falszakaszok hossza.</t>
  </si>
  <si>
    <t>A kivitelezés helye: Szeged, Kotányi János köz 8.
 Közúton egyszerűen megközelíthető.</t>
  </si>
  <si>
    <t>FK-2 d=150mm jelü fogadókeret - 2db split tetőklímához</t>
  </si>
  <si>
    <t>FK-1 d=100mm jelü fogadókeret - szerver klíma kivezetés</t>
  </si>
  <si>
    <t>Azon helyiségekben ahol nem készül álmennyezet</t>
  </si>
  <si>
    <t>a homlokzati rajzról leolvasható felület mennységébe bele kell érteni a szükség szerinti falkáva kialíkításokat, vízszintes és függőleges sarkok mentén szükséges kiegészítő élképző- és indítóprofilokat is!</t>
  </si>
  <si>
    <t>KUPOLÁK ÉS GÉPÉSZETI DOBOZOK KÖRVONALÁN</t>
  </si>
  <si>
    <t>Tartalmazza az asztalos szerkezet átadó konzolt is, ld.konszignáció</t>
  </si>
  <si>
    <t>LVT luxury vinil tile műpadló burkolat lapok</t>
  </si>
  <si>
    <t>Emeleti irodákba</t>
  </si>
  <si>
    <t>LVT szegély</t>
  </si>
  <si>
    <t>75mm vtg. Gipszkarton aknafalak az irodákban a gépészeti gyűjtő szellőzővezetékek takarására (90x60 akna 2db)</t>
  </si>
  <si>
    <t>Kazettásba</t>
  </si>
  <si>
    <t>Alumíniumba</t>
  </si>
  <si>
    <t>Pozíció:
Falazott falak beltérben
Lépcsőkar alul
Álmennyezet nélküli helyiségek mennyezete vb.felület</t>
  </si>
  <si>
    <t>Megadott mennyiség: minden acélfelületre; az összes acélváz - előtetők acélkeretei</t>
  </si>
  <si>
    <t>Irodaépület -I- térlefedés közötti dilatációs átfedő elem</t>
  </si>
  <si>
    <t>A külön tételsorban kiírt, de az irodaépület mellett közvetlenül elhelyezkedő térlefedés, és a jelen kiírásban szereplő irodaépület közötti vízzáró kapcsolatot megadó elem</t>
  </si>
  <si>
    <t>Az irodaépület homlokzati hőszigetelése alá be kell fűzni egy többszörösen hajlított, rozsdamentes anyagú fémlemez elemet, későbbi részletterv szerint</t>
  </si>
  <si>
    <t>A lemez kiterített szélessége kb. 40-45cm, vtg 2mm</t>
  </si>
  <si>
    <t>Belül a hőszig.alatt az irodaépület falára dübelezendő, kívül vízorros kapcsolattal ellátandó; ebbe kell befűzni majd a térlefedéshez tartozó bádogelemet</t>
  </si>
  <si>
    <t>Natúr inox színben vagy tetszőleges szürke-fehér porszórással</t>
  </si>
  <si>
    <t>Kompletten rögzítéssel, készreszereléssel együtt</t>
  </si>
  <si>
    <t>Álmennyezetek</t>
  </si>
  <si>
    <t>Munkagödör rézsűs földkiemelése a lemezalap számára, gépi erővel.</t>
  </si>
  <si>
    <t xml:space="preserve">A kiemelt anyagot oldalt, a későbbi újrafelhasználásra (ha ez lehetséges) vagy elszállításra előkészítve deponálni. Szállítási távolság kb. 300 m. </t>
  </si>
  <si>
    <t>Földkiemelés általában kb. a -1,48m mélységig.</t>
  </si>
  <si>
    <t>Murvafeltöltés</t>
  </si>
  <si>
    <t>Feltöltés készítése az irodaépület lemazalapja alatt, v=20cm vastagságban murvából, tömörítéssel, max. 20cm vtg. rétegekben.</t>
  </si>
  <si>
    <t>A felület tömörítése 95%-os Proctor-tömörségig, ill. min. Ev,2=60MN/m2 teherbírási értékre.</t>
  </si>
  <si>
    <t>M</t>
  </si>
  <si>
    <t>Vasbeton lemezalap</t>
  </si>
  <si>
    <t>Vasbeton lemezalap készítése 30cm vastagságban.</t>
  </si>
  <si>
    <t>A lemezalap felső síkján vízzáró munkahézag lemezt kell beépíteni, a tendszergazda katalógusa szerint.</t>
  </si>
  <si>
    <t>betonminőség: C30/37-24-XC2-XA1-XV1(H) (szullfátálló és vízzáró beton)</t>
  </si>
  <si>
    <t>02.2</t>
  </si>
  <si>
    <t>02.3</t>
  </si>
  <si>
    <t>02.4</t>
  </si>
  <si>
    <t>vízzáró duzzadószalag Bautec BT2025S</t>
  </si>
  <si>
    <t>Vasbeton dobozalap falai</t>
  </si>
  <si>
    <t>Vasbeton dobozalap vb. falainak a készítése 20 ill.25cm vastagságban, 80+15cm-es magassággal, kétoldali zsaluzással; védőcsövek beépítésével a gépész csőbevezetések és a villamos betáp számára.</t>
  </si>
  <si>
    <t>A vb. padló 15cm-es vastagságát a falakkal együtt kell megönteni, és a vb. padló maga csak jóval később tud készülni. A padlólemezt Halfen vagy Ferbox tüskézéssel kell ellátni.</t>
  </si>
  <si>
    <t>03.4</t>
  </si>
  <si>
    <t>Halfen kitüskézés (Type5, HBT80 8/20; L=125cm)</t>
  </si>
  <si>
    <t>03.5</t>
  </si>
  <si>
    <t>NA150÷NA250 védőcső beépítése</t>
  </si>
  <si>
    <t>B06</t>
  </si>
  <si>
    <t>B06.1</t>
  </si>
  <si>
    <t>B06.2</t>
  </si>
  <si>
    <t>B06.3</t>
  </si>
  <si>
    <t>24mm-es adalékanyag helyett 16mm-es adalékanyag</t>
  </si>
  <si>
    <t>PTH M-25 jelű, elemmagas Porotherm-áthidalók elhelyezése kisebb méretű nyílások felett, 1,50m-es hosszúságban (pl. PTH M-25 L=150cm). Az áthidalók felfekvési hosszúsága 20÷25cm.
(9db nyílás felett)</t>
  </si>
  <si>
    <t>A megadott hosszúság elemhosszúságot jelent, azaz a 30-as falban egy nyílásban 4db PTH-M elemmagas áthidaló helyezendő el. A mennyiség az áthidalók hosszának az összege.</t>
  </si>
  <si>
    <t xml:space="preserve">A zsaluzatok a szerkezet jellegéhez igazódó nagytáblás rendszerek, szükség esetén acél zsalutáblákkal. A zsaluzási felületekben a vízszintes és függőleges, néha ferde síkú felületek (pl. lépcső) mennyisége összesítve szerepel. </t>
  </si>
  <si>
    <t>Földszinti vb. padlólemez</t>
  </si>
  <si>
    <t>Vb. padlólemez betonozása 15cm vastagságban, alsó-felső hegesztett háló elhelyezésével.</t>
  </si>
  <si>
    <t>A fszt-i födémben a lépcsőházi nyílás körüli kb. 7fm-nyi koszorút a födémeknél mennyiségeltük.</t>
  </si>
  <si>
    <t>Vasbeton lépcsők készítése C25/30 betonminőségből, zsaluzással, és kb. 130 kg/m3 betonacél felhasználással (B60.50 min.). A lépcső látható felülete közel látszóbeton minőségű legyen. A gletteléses javítás megengedett.</t>
  </si>
  <si>
    <t>B12</t>
  </si>
  <si>
    <t>B12.1</t>
  </si>
  <si>
    <t>B12.2</t>
  </si>
  <si>
    <t>B12.3</t>
  </si>
  <si>
    <t>B12.4</t>
  </si>
  <si>
    <t>Össz. KV-2.1</t>
  </si>
  <si>
    <t xml:space="preserve">A jelen kiírás kiindulási pontja: a felső talajrétegek el vannak távolítva, és a terület az alapozási magasságig rendezve van (l. a durva tereprendezésnél kiírva, KV-1.1). </t>
  </si>
  <si>
    <t>Ez azt jelenti, hogy pl. az alapozás számára szinte alig, vagy nem készül földkiemelés; majd csak kizsaluzás után kell a földet visszatölteni az alaptestek mellé.</t>
  </si>
  <si>
    <t>A05</t>
  </si>
  <si>
    <t>03.6</t>
  </si>
  <si>
    <t>védőcső és haszoncső közti rés kifújása PUR-habbal két oldalról (kívülről és belülről is)</t>
  </si>
  <si>
    <t>Anyagminőség: általánosan S235JR ill. S235JRG2 (régi A38-as osztály)</t>
  </si>
  <si>
    <t>A kötőelemek minősége: 5.6 vagy 8.8 minőség (esetleges 10.9-es NF-csavarok mindig egyedileg a pozíciókban megadva). Dűbelezés az előregyártott vb. szerkezetekhez: HILTI HSA, különleges igény esetén HILTI HVU (vagy ezzel egyenértékű termék - pl. FISCHER).</t>
  </si>
  <si>
    <t>Helyszíni szerelés után a sérült alapmázolást ki kell javítani. A fedőmázolást l. külön fejezetben kiírva.</t>
  </si>
  <si>
    <t>Védőtetők</t>
  </si>
  <si>
    <t>Acéltartók gyártása, szállítása és szerelése a két bejárat feletti védőtetőhöz, a főtartókat a vb. gerendákba bebebtonozott acélbetétekhez hegesztve, tűzihorganyzott kivitelben.
A jellemző szelvények:
- főtartók: HEA100
- szelemenek: U120/60x4
- burkolókeretek: N40/40x3 zártszelvények</t>
  </si>
  <si>
    <t>Az ajánlatot ugyanebben a szövegoszlopos fájlban kell leadni. A fájlnak csakis a G÷H oszlopaiba szabad az árakat beírni. A fájl szövegezésén, mennyiségein stb. változtatni tilos. Különösen vonatkozik ez a sorok számára és elhelyezkedésére.</t>
  </si>
  <si>
    <t>A számítási képleteket az ajánlattevőnek ellenőriznie kell.</t>
  </si>
  <si>
    <t>Minden jellegű műszaki észrevétel vagy alternatíva külön jegyzékben adható meg.</t>
  </si>
  <si>
    <t>Tartalmi módosítás ebben a tételsorban tilos.</t>
  </si>
  <si>
    <r>
      <t xml:space="preserve">Teherhordó falszerkezet készítése, beleértve a sarok, magasság és hosszkiegyenlítő elemeket. A szükséges vágott elemeket megfelelő fűrész segítségével kell méretre vágni. </t>
    </r>
    <r>
      <rPr>
        <b/>
        <sz val="8"/>
        <rFont val="Arial"/>
        <family val="2"/>
      </rPr>
      <t>FALAZÓ ÁLLVÁNNYAL!</t>
    </r>
  </si>
  <si>
    <r>
      <t>FELÁR</t>
    </r>
    <r>
      <rPr>
        <b/>
        <sz val="8"/>
        <rFont val="Arial"/>
        <family val="2"/>
        <charset val="238"/>
      </rPr>
      <t xml:space="preserve"> az előző tételhez részlegesen 16cm vtg. kőzetgyapot hőszigetelő elemek homlokzati tűzgát lehatároláshoz</t>
    </r>
  </si>
  <si>
    <t>FRONTROCK SUPER kőzetgyapot lap - v=16 cm, alkalmas ragasztóval és 4db/m2 dübelezéssel rögzítve, szükség szerinti véglezáró és sarokerősítő vakolóprofilokkal, ablakmenti rugalmas tömítésekkel, homlokzati ablakok és ajtók körül és födémmagasságban körben</t>
  </si>
  <si>
    <t>Austrotherm Grafit 100-as polisztirol lap - v=16 cm, alkalmas ragasztóval és 4db/m2 dübelezéssel rögzítve, szükség szerinti véglezáró és sarokerősítő vakolóprofilokkal, ablakmenti rugalmas tömítésekkel</t>
  </si>
  <si>
    <t>Tető-összefolyó - szívott, PLUVIA rendszer (bővebben ld. Épületgépészeti kiírás) - tetőszigeteléssel összedolgozva!</t>
  </si>
  <si>
    <t>Padlásfeljáró létra</t>
  </si>
  <si>
    <t>típus: szellőztető és fénybeeresztő hőszigetelt kupolahéjazatos, Classic PC-ST, U&lt;= 1,7W/m2K</t>
  </si>
  <si>
    <r>
      <t>7/2006. (IV. 24.) BM rendelet szerinti 5. melléklet energetikai követelményeket kell kielégíteni.
  7. sor Üvegezés 1,00 W/m</t>
    </r>
    <r>
      <rPr>
        <b/>
        <vertAlign val="superscript"/>
        <sz val="8"/>
        <rFont val="Arial"/>
        <family val="2"/>
        <charset val="238"/>
      </rPr>
      <t>2</t>
    </r>
    <r>
      <rPr>
        <b/>
        <sz val="8"/>
        <rFont val="Arial"/>
        <family val="2"/>
        <charset val="238"/>
      </rPr>
      <t>K
  10. sor Fém keretszerkezetű homlokzati üvegezett nyílászárók  Uw&lt;= 1,4 W/m</t>
    </r>
    <r>
      <rPr>
        <b/>
        <vertAlign val="superscript"/>
        <sz val="8"/>
        <rFont val="Arial"/>
        <family val="2"/>
        <charset val="238"/>
      </rPr>
      <t>2</t>
    </r>
    <r>
      <rPr>
        <b/>
        <sz val="8"/>
        <rFont val="Arial"/>
        <family val="2"/>
        <charset val="238"/>
      </rPr>
      <t xml:space="preserve">K </t>
    </r>
  </si>
  <si>
    <t>100mm vastagság - 0,00 sík padlója</t>
  </si>
  <si>
    <t>Lépéshanggátlás - EPS 25mm</t>
  </si>
  <si>
    <t>Típus: AUSTROTHERM AT-L4 lépéshanggátló EPS lemez</t>
  </si>
  <si>
    <t>25mm vastagság - emeleti sík padlója</t>
  </si>
  <si>
    <t>Úsztatott cement esztrich  ZE 30, d= 70 mm</t>
  </si>
  <si>
    <t>Esztrich - acélháló betét - 7 cm esztrichbetonhoz</t>
  </si>
  <si>
    <t>Typ 522 GB, magasság: 22mm, Alubetétek közti távolság 5mm, gumibetéttel</t>
  </si>
  <si>
    <t xml:space="preserve">Előtető acél trapézlemeze </t>
  </si>
  <si>
    <t>előtetőnél</t>
  </si>
  <si>
    <t>TR40 v=0,75mm hg. Lakkbevonatolt acél trapézlemez rögzítése acélvázkeretre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</si>
</sst>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#,##0.0"/>
    <numFmt numFmtId="166" formatCode="#,##0.0000"/>
    <numFmt numFmtId="167" formatCode="mmm\ d/"/>
  </numFmts>
  <fonts count="114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Helv"/>
    </font>
    <font>
      <sz val="8"/>
      <name val="Arial"/>
      <family val="2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11"/>
      <color indexed="10"/>
      <name val="Arial"/>
      <family val="2"/>
    </font>
    <font>
      <b/>
      <sz val="11"/>
      <name val="Arial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10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8"/>
      <color indexed="12"/>
      <name val="Arial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u/>
      <sz val="8"/>
      <name val="Arial"/>
      <family val="2"/>
    </font>
    <font>
      <u/>
      <sz val="8"/>
      <name val="Arial"/>
      <family val="2"/>
      <charset val="238"/>
    </font>
    <font>
      <b/>
      <sz val="12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8"/>
      <color indexed="10"/>
      <name val="Arial"/>
      <family val="2"/>
    </font>
    <font>
      <b/>
      <sz val="12"/>
      <color indexed="10"/>
      <name val="Arial"/>
      <family val="2"/>
    </font>
    <font>
      <b/>
      <sz val="13"/>
      <color indexed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6"/>
      <name val="Arial"/>
      <family val="2"/>
    </font>
    <font>
      <sz val="12"/>
      <color indexed="10"/>
      <name val="Arial"/>
      <family val="2"/>
    </font>
    <font>
      <i/>
      <sz val="8"/>
      <color indexed="10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sz val="8"/>
      <color indexed="14"/>
      <name val="Arial"/>
      <family val="2"/>
    </font>
    <font>
      <i/>
      <sz val="8"/>
      <color indexed="12"/>
      <name val="Arial"/>
      <family val="2"/>
    </font>
    <font>
      <sz val="10"/>
      <name val="MS Sans Serif"/>
      <family val="2"/>
      <charset val="238"/>
    </font>
    <font>
      <sz val="8"/>
      <name val="Helv"/>
    </font>
    <font>
      <sz val="8"/>
      <color indexed="12"/>
      <name val="Arial"/>
      <family val="2"/>
      <charset val="238"/>
    </font>
    <font>
      <b/>
      <sz val="8"/>
      <color indexed="17"/>
      <name val="Arial"/>
      <family val="2"/>
    </font>
    <font>
      <b/>
      <sz val="10"/>
      <color indexed="17"/>
      <name val="Arial"/>
      <family val="2"/>
    </font>
    <font>
      <sz val="8"/>
      <color indexed="17"/>
      <name val="Arial"/>
      <family val="2"/>
    </font>
    <font>
      <sz val="10"/>
      <color indexed="17"/>
      <name val="Arial"/>
      <family val="2"/>
    </font>
    <font>
      <sz val="8"/>
      <color indexed="40"/>
      <name val="Arial"/>
      <family val="2"/>
    </font>
    <font>
      <b/>
      <sz val="8"/>
      <color indexed="56"/>
      <name val="Arial CE"/>
      <family val="2"/>
      <charset val="238"/>
    </font>
    <font>
      <b/>
      <sz val="10"/>
      <name val="Helv"/>
    </font>
    <font>
      <sz val="8"/>
      <name val="Arial CE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b/>
      <i/>
      <sz val="8"/>
      <color indexed="12"/>
      <name val="Arial"/>
      <family val="2"/>
    </font>
    <font>
      <sz val="10"/>
      <color indexed="12"/>
      <name val="Arial CE"/>
      <family val="2"/>
      <charset val="238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sz val="10"/>
      <color indexed="8"/>
      <name val="Arial"/>
      <family val="2"/>
    </font>
    <font>
      <b/>
      <u/>
      <sz val="8"/>
      <name val="Arial"/>
      <family val="2"/>
    </font>
    <font>
      <u/>
      <sz val="8"/>
      <name val="Arial CE"/>
      <charset val="238"/>
    </font>
    <font>
      <b/>
      <u/>
      <sz val="8"/>
      <name val="Arial"/>
      <family val="2"/>
      <charset val="238"/>
    </font>
    <font>
      <b/>
      <i/>
      <sz val="8"/>
      <name val="Arial CE"/>
      <family val="2"/>
      <charset val="238"/>
    </font>
    <font>
      <b/>
      <sz val="10"/>
      <name val="Arial"/>
      <family val="2"/>
      <charset val="238"/>
    </font>
    <font>
      <sz val="8"/>
      <color indexed="21"/>
      <name val="Arial"/>
      <family val="2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color indexed="10"/>
      <name val="Arial"/>
      <family val="2"/>
      <charset val="238"/>
    </font>
    <font>
      <sz val="10"/>
      <name val="Helv"/>
      <charset val="238"/>
    </font>
    <font>
      <b/>
      <sz val="10"/>
      <name val="Helv"/>
      <charset val="238"/>
    </font>
    <font>
      <b/>
      <u/>
      <vertAlign val="superscript"/>
      <sz val="8"/>
      <name val="Arial"/>
      <family val="2"/>
      <charset val="238"/>
    </font>
    <font>
      <sz val="8"/>
      <name val="Helv"/>
      <charset val="238"/>
    </font>
    <font>
      <sz val="8"/>
      <color indexed="12"/>
      <name val="Arial CE"/>
      <family val="2"/>
      <charset val="238"/>
    </font>
    <font>
      <sz val="8"/>
      <color indexed="10"/>
      <name val="Arial"/>
      <family val="2"/>
      <charset val="238"/>
    </font>
    <font>
      <i/>
      <sz val="8"/>
      <color indexed="12"/>
      <name val="Arial CE"/>
      <charset val="238"/>
    </font>
    <font>
      <b/>
      <i/>
      <sz val="8"/>
      <color indexed="12"/>
      <name val="Arial"/>
      <family val="2"/>
      <charset val="238"/>
    </font>
    <font>
      <b/>
      <sz val="8"/>
      <color indexed="12"/>
      <name val="Arial CE"/>
      <family val="2"/>
      <charset val="238"/>
    </font>
    <font>
      <b/>
      <sz val="8"/>
      <color indexed="12"/>
      <name val="Arial CE"/>
      <charset val="238"/>
    </font>
    <font>
      <sz val="8"/>
      <color indexed="12"/>
      <name val="Arial CE"/>
      <charset val="238"/>
    </font>
    <font>
      <b/>
      <sz val="12"/>
      <name val="Arial"/>
      <family val="2"/>
      <charset val="238"/>
    </font>
    <font>
      <sz val="10"/>
      <color indexed="12"/>
      <name val="Arial"/>
      <family val="2"/>
    </font>
    <font>
      <b/>
      <i/>
      <sz val="8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Helv"/>
    </font>
    <font>
      <b/>
      <i/>
      <u/>
      <sz val="8"/>
      <color indexed="62"/>
      <name val="Arial"/>
      <family val="2"/>
      <charset val="238"/>
    </font>
    <font>
      <sz val="8"/>
      <color indexed="17"/>
      <name val="Arial Narrow"/>
      <family val="2"/>
      <charset val="238"/>
    </font>
    <font>
      <b/>
      <sz val="13"/>
      <name val="Arial"/>
      <family val="2"/>
      <charset val="238"/>
    </font>
    <font>
      <b/>
      <sz val="11"/>
      <name val="Arial"/>
      <family val="2"/>
      <charset val="238"/>
    </font>
    <font>
      <b/>
      <sz val="8"/>
      <color indexed="10"/>
      <name val="Arial CE"/>
      <charset val="238"/>
    </font>
    <font>
      <strike/>
      <sz val="8"/>
      <name val="Arial CE"/>
      <charset val="238"/>
    </font>
    <font>
      <sz val="11"/>
      <name val="Arial"/>
      <family val="2"/>
      <charset val="238"/>
    </font>
    <font>
      <sz val="11"/>
      <color theme="1"/>
      <name val="Source Sans Pro Light"/>
      <family val="2"/>
      <charset val="238"/>
    </font>
    <font>
      <sz val="8"/>
      <color rgb="FF0070C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</font>
    <font>
      <sz val="8"/>
      <color rgb="FF00B050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10"/>
      <color rgb="FFFF0000"/>
      <name val="Helv"/>
      <charset val="238"/>
    </font>
    <font>
      <sz val="8"/>
      <color rgb="FF0000FF"/>
      <name val="Arial"/>
      <family val="2"/>
      <charset val="238"/>
    </font>
    <font>
      <b/>
      <sz val="10"/>
      <color rgb="FF0000FF"/>
      <name val="Arial"/>
      <family val="2"/>
    </font>
    <font>
      <sz val="10"/>
      <color rgb="FF0000FF"/>
      <name val="Arial"/>
      <family val="2"/>
      <charset val="238"/>
    </font>
    <font>
      <b/>
      <sz val="8"/>
      <color rgb="FF0000FF"/>
      <name val="Arial"/>
      <family val="2"/>
      <charset val="238"/>
    </font>
    <font>
      <b/>
      <sz val="8"/>
      <color rgb="FF0000FF"/>
      <name val="Arial CE"/>
      <family val="2"/>
      <charset val="238"/>
    </font>
    <font>
      <sz val="8"/>
      <color rgb="FF0000FF"/>
      <name val="Arial CE"/>
      <family val="2"/>
      <charset val="238"/>
    </font>
    <font>
      <sz val="10"/>
      <color rgb="FF0000FF"/>
      <name val="Arial CE"/>
      <family val="2"/>
      <charset val="238"/>
    </font>
    <font>
      <b/>
      <sz val="10"/>
      <color rgb="FF0000FF"/>
      <name val="Arial CE"/>
      <family val="2"/>
      <charset val="238"/>
    </font>
    <font>
      <i/>
      <sz val="8"/>
      <color rgb="FF0000FF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Helvetica Neue"/>
    </font>
    <font>
      <b/>
      <i/>
      <u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">
    <xf numFmtId="0" fontId="0" fillId="0" borderId="0"/>
    <xf numFmtId="43" fontId="91" fillId="0" borderId="0" applyFont="0" applyFill="0" applyBorder="0" applyAlignment="0" applyProtection="0"/>
    <xf numFmtId="0" fontId="4" fillId="0" borderId="0">
      <alignment vertical="top" wrapText="1"/>
    </xf>
    <xf numFmtId="0" fontId="91" fillId="0" borderId="0"/>
    <xf numFmtId="0" fontId="1" fillId="0" borderId="0"/>
    <xf numFmtId="0" fontId="3" fillId="0" borderId="0"/>
    <xf numFmtId="0" fontId="90" fillId="0" borderId="0"/>
    <xf numFmtId="0" fontId="41" fillId="0" borderId="0"/>
    <xf numFmtId="0" fontId="3" fillId="0" borderId="0"/>
  </cellStyleXfs>
  <cellXfs count="836">
    <xf numFmtId="0" fontId="0" fillId="0" borderId="0" xfId="0"/>
    <xf numFmtId="0" fontId="7" fillId="0" borderId="0" xfId="0" applyFont="1" applyAlignment="1">
      <alignment vertical="top" wrapText="1" readingOrder="1"/>
    </xf>
    <xf numFmtId="2" fontId="10" fillId="0" borderId="0" xfId="0" applyNumberFormat="1" applyFont="1" applyAlignment="1">
      <alignment vertical="top" wrapText="1" readingOrder="1"/>
    </xf>
    <xf numFmtId="49" fontId="20" fillId="0" borderId="0" xfId="0" applyNumberFormat="1" applyFont="1" applyAlignment="1">
      <alignment horizontal="left" vertical="top" wrapText="1" readingOrder="1"/>
    </xf>
    <xf numFmtId="3" fontId="4" fillId="0" borderId="1" xfId="0" applyNumberFormat="1" applyFont="1" applyBorder="1" applyAlignment="1">
      <alignment horizontal="center" vertical="top" wrapText="1" readingOrder="1"/>
    </xf>
    <xf numFmtId="3" fontId="4" fillId="0" borderId="2" xfId="0" applyNumberFormat="1" applyFont="1" applyBorder="1" applyAlignment="1">
      <alignment horizontal="center" vertical="top" wrapText="1" readingOrder="1"/>
    </xf>
    <xf numFmtId="3" fontId="4" fillId="0" borderId="2" xfId="0" applyNumberFormat="1" applyFont="1" applyBorder="1" applyAlignment="1" applyProtection="1">
      <alignment horizontal="center" vertical="top" wrapText="1" readingOrder="1"/>
      <protection locked="0"/>
    </xf>
    <xf numFmtId="0" fontId="26" fillId="0" borderId="0" xfId="0" applyFont="1" applyAlignment="1" applyProtection="1">
      <alignment vertical="top" wrapText="1" readingOrder="1"/>
      <protection locked="0"/>
    </xf>
    <xf numFmtId="0" fontId="10" fillId="0" borderId="0" xfId="0" applyFont="1" applyAlignment="1" applyProtection="1">
      <alignment vertical="top" wrapText="1" readingOrder="1"/>
      <protection locked="0"/>
    </xf>
    <xf numFmtId="0" fontId="4" fillId="0" borderId="3" xfId="0" applyFont="1" applyBorder="1" applyAlignment="1">
      <alignment horizontal="center" vertical="top" textRotation="255" wrapText="1" readingOrder="1"/>
    </xf>
    <xf numFmtId="49" fontId="4" fillId="0" borderId="0" xfId="0" applyNumberFormat="1" applyFont="1" applyAlignment="1">
      <alignment horizontal="center" vertical="top" textRotation="255" wrapText="1" readingOrder="1"/>
    </xf>
    <xf numFmtId="49" fontId="4" fillId="0" borderId="0" xfId="0" applyNumberFormat="1" applyFont="1" applyAlignment="1">
      <alignment horizontal="left" vertical="top" wrapText="1" readingOrder="1"/>
    </xf>
    <xf numFmtId="3" fontId="4" fillId="0" borderId="0" xfId="0" applyNumberFormat="1" applyFont="1" applyAlignment="1">
      <alignment horizontal="center" vertical="top" wrapText="1" readingOrder="1"/>
    </xf>
    <xf numFmtId="49" fontId="11" fillId="0" borderId="3" xfId="0" applyNumberFormat="1" applyFont="1" applyBorder="1" applyAlignment="1">
      <alignment horizontal="center" vertical="top" readingOrder="1"/>
    </xf>
    <xf numFmtId="49" fontId="11" fillId="0" borderId="0" xfId="0" applyNumberFormat="1" applyFont="1" applyAlignment="1">
      <alignment horizontal="center" vertical="top" readingOrder="1"/>
    </xf>
    <xf numFmtId="0" fontId="26" fillId="0" borderId="0" xfId="0" applyFont="1" applyAlignment="1">
      <alignment vertical="top" readingOrder="1"/>
    </xf>
    <xf numFmtId="3" fontId="23" fillId="0" borderId="1" xfId="0" applyNumberFormat="1" applyFont="1" applyBorder="1" applyAlignment="1">
      <alignment vertical="top" readingOrder="1"/>
    </xf>
    <xf numFmtId="3" fontId="4" fillId="0" borderId="0" xfId="0" applyNumberFormat="1" applyFont="1" applyAlignment="1" applyProtection="1">
      <alignment horizontal="right" vertical="top" readingOrder="1"/>
      <protection locked="0"/>
    </xf>
    <xf numFmtId="0" fontId="26" fillId="0" borderId="0" xfId="0" applyFont="1" applyAlignment="1" applyProtection="1">
      <alignment vertical="top" readingOrder="1"/>
      <protection locked="0"/>
    </xf>
    <xf numFmtId="49" fontId="11" fillId="0" borderId="3" xfId="0" applyNumberFormat="1" applyFont="1" applyBorder="1" applyAlignment="1">
      <alignment horizontal="center" vertical="top" wrapText="1" readingOrder="1"/>
    </xf>
    <xf numFmtId="49" fontId="11" fillId="0" borderId="0" xfId="0" applyNumberFormat="1" applyFont="1" applyAlignment="1">
      <alignment horizontal="center" vertical="top" wrapText="1" readingOrder="1"/>
    </xf>
    <xf numFmtId="3" fontId="23" fillId="0" borderId="1" xfId="0" applyNumberFormat="1" applyFont="1" applyBorder="1" applyAlignment="1">
      <alignment vertical="top" wrapText="1" readingOrder="1"/>
    </xf>
    <xf numFmtId="3" fontId="4" fillId="0" borderId="0" xfId="0" applyNumberFormat="1" applyFont="1" applyAlignment="1" applyProtection="1">
      <alignment horizontal="right" vertical="top" wrapText="1" readingOrder="1"/>
      <protection locked="0"/>
    </xf>
    <xf numFmtId="3" fontId="4" fillId="0" borderId="1" xfId="0" applyNumberFormat="1" applyFont="1" applyBorder="1" applyAlignment="1" applyProtection="1">
      <alignment horizontal="right" vertical="top" wrapText="1" readingOrder="1"/>
      <protection locked="0"/>
    </xf>
    <xf numFmtId="49" fontId="9" fillId="0" borderId="3" xfId="0" applyNumberFormat="1" applyFont="1" applyBorder="1" applyAlignment="1">
      <alignment horizontal="center" vertical="top" wrapText="1" readingOrder="1"/>
    </xf>
    <xf numFmtId="49" fontId="9" fillId="0" borderId="0" xfId="0" applyNumberFormat="1" applyFont="1" applyAlignment="1">
      <alignment horizontal="center" vertical="top" wrapText="1" readingOrder="1"/>
    </xf>
    <xf numFmtId="49" fontId="29" fillId="0" borderId="0" xfId="0" applyNumberFormat="1" applyFont="1" applyAlignment="1">
      <alignment horizontal="left" vertical="top" wrapText="1" readingOrder="1"/>
    </xf>
    <xf numFmtId="0" fontId="30" fillId="0" borderId="0" xfId="0" applyFont="1" applyAlignment="1">
      <alignment vertical="top" wrapText="1" readingOrder="1"/>
    </xf>
    <xf numFmtId="3" fontId="29" fillId="0" borderId="1" xfId="0" applyNumberFormat="1" applyFont="1" applyBorder="1" applyAlignment="1">
      <alignment vertical="top" wrapText="1" readingOrder="1"/>
    </xf>
    <xf numFmtId="49" fontId="8" fillId="0" borderId="0" xfId="0" applyNumberFormat="1" applyFont="1" applyAlignment="1">
      <alignment horizontal="left" vertical="top" wrapText="1" readingOrder="1"/>
    </xf>
    <xf numFmtId="49" fontId="9" fillId="0" borderId="3" xfId="0" quotePrefix="1" applyNumberFormat="1" applyFont="1" applyBorder="1" applyAlignment="1">
      <alignment horizontal="center" vertical="top" wrapText="1" readingOrder="1"/>
    </xf>
    <xf numFmtId="49" fontId="7" fillId="0" borderId="0" xfId="0" applyNumberFormat="1" applyFont="1" applyAlignment="1">
      <alignment horizontal="left" vertical="top" wrapText="1" readingOrder="1"/>
    </xf>
    <xf numFmtId="0" fontId="32" fillId="0" borderId="1" xfId="0" applyFont="1" applyBorder="1" applyAlignment="1">
      <alignment vertical="top" wrapText="1" readingOrder="1"/>
    </xf>
    <xf numFmtId="3" fontId="27" fillId="0" borderId="0" xfId="0" applyNumberFormat="1" applyFont="1" applyAlignment="1" applyProtection="1">
      <alignment horizontal="right" vertical="top" wrapText="1" readingOrder="1"/>
      <protection locked="0"/>
    </xf>
    <xf numFmtId="0" fontId="33" fillId="0" borderId="0" xfId="0" applyFont="1" applyAlignment="1" applyProtection="1">
      <alignment vertical="top" wrapText="1" readingOrder="1"/>
      <protection locked="0"/>
    </xf>
    <xf numFmtId="49" fontId="11" fillId="0" borderId="4" xfId="0" applyNumberFormat="1" applyFont="1" applyBorder="1" applyAlignment="1">
      <alignment horizontal="center" vertical="top" wrapText="1" readingOrder="1"/>
    </xf>
    <xf numFmtId="49" fontId="11" fillId="0" borderId="5" xfId="0" applyNumberFormat="1" applyFont="1" applyBorder="1" applyAlignment="1">
      <alignment horizontal="center" vertical="top" wrapText="1" readingOrder="1"/>
    </xf>
    <xf numFmtId="3" fontId="30" fillId="0" borderId="5" xfId="0" applyNumberFormat="1" applyFont="1" applyBorder="1" applyAlignment="1">
      <alignment vertical="top" wrapText="1" readingOrder="1"/>
    </xf>
    <xf numFmtId="3" fontId="30" fillId="0" borderId="6" xfId="0" applyNumberFormat="1" applyFont="1" applyBorder="1" applyAlignment="1">
      <alignment vertical="top" wrapText="1" readingOrder="1"/>
    </xf>
    <xf numFmtId="3" fontId="4" fillId="0" borderId="5" xfId="0" applyNumberFormat="1" applyFont="1" applyBorder="1" applyAlignment="1" applyProtection="1">
      <alignment horizontal="right" vertical="top" wrapText="1" readingOrder="1"/>
      <protection locked="0"/>
    </xf>
    <xf numFmtId="49" fontId="32" fillId="0" borderId="0" xfId="0" applyNumberFormat="1" applyFont="1" applyAlignment="1">
      <alignment horizontal="left" vertical="top" wrapText="1" readingOrder="1"/>
    </xf>
    <xf numFmtId="3" fontId="11" fillId="0" borderId="1" xfId="0" applyNumberFormat="1" applyFont="1" applyBorder="1" applyAlignment="1">
      <alignment vertical="top" wrapText="1" readingOrder="1"/>
    </xf>
    <xf numFmtId="49" fontId="30" fillId="0" borderId="4" xfId="0" applyNumberFormat="1" applyFont="1" applyBorder="1" applyAlignment="1">
      <alignment horizontal="left" vertical="top" readingOrder="1"/>
    </xf>
    <xf numFmtId="0" fontId="30" fillId="0" borderId="5" xfId="0" applyFont="1" applyBorder="1" applyAlignment="1">
      <alignment horizontal="left" vertical="top" wrapText="1" readingOrder="1"/>
    </xf>
    <xf numFmtId="49" fontId="23" fillId="0" borderId="0" xfId="0" applyNumberFormat="1" applyFont="1" applyAlignment="1">
      <alignment horizontal="left" vertical="top" wrapText="1" readingOrder="1"/>
    </xf>
    <xf numFmtId="49" fontId="23" fillId="0" borderId="0" xfId="0" applyNumberFormat="1" applyFont="1" applyAlignment="1">
      <alignment vertical="top" wrapText="1" readingOrder="1"/>
    </xf>
    <xf numFmtId="49" fontId="32" fillId="0" borderId="0" xfId="0" applyNumberFormat="1" applyFont="1" applyAlignment="1">
      <alignment vertical="top" wrapText="1" readingOrder="1"/>
    </xf>
    <xf numFmtId="49" fontId="27" fillId="0" borderId="0" xfId="0" applyNumberFormat="1" applyFont="1" applyAlignment="1">
      <alignment vertical="top" wrapText="1" readingOrder="1"/>
    </xf>
    <xf numFmtId="49" fontId="36" fillId="0" borderId="0" xfId="0" applyNumberFormat="1" applyFont="1" applyAlignment="1">
      <alignment vertical="top" wrapText="1" readingOrder="1"/>
    </xf>
    <xf numFmtId="49" fontId="17" fillId="0" borderId="0" xfId="0" applyNumberFormat="1" applyFont="1" applyAlignment="1">
      <alignment vertical="top" wrapText="1" readingOrder="1"/>
    </xf>
    <xf numFmtId="49" fontId="37" fillId="0" borderId="0" xfId="0" applyNumberFormat="1" applyFont="1" applyAlignment="1">
      <alignment vertical="top" wrapText="1" readingOrder="1"/>
    </xf>
    <xf numFmtId="3" fontId="20" fillId="0" borderId="1" xfId="0" applyNumberFormat="1" applyFont="1" applyBorder="1" applyAlignment="1">
      <alignment vertical="top" wrapText="1" readingOrder="1"/>
    </xf>
    <xf numFmtId="49" fontId="28" fillId="0" borderId="0" xfId="0" applyNumberFormat="1" applyFont="1" applyAlignment="1">
      <alignment horizontal="left" vertical="top" wrapText="1" readingOrder="1"/>
    </xf>
    <xf numFmtId="2" fontId="25" fillId="0" borderId="0" xfId="0" applyNumberFormat="1" applyFont="1" applyAlignment="1">
      <alignment vertical="top" wrapText="1" readingOrder="1"/>
    </xf>
    <xf numFmtId="3" fontId="28" fillId="0" borderId="1" xfId="0" applyNumberFormat="1" applyFont="1" applyBorder="1" applyAlignment="1">
      <alignment vertical="top" wrapText="1" readingOrder="1"/>
    </xf>
    <xf numFmtId="0" fontId="35" fillId="0" borderId="0" xfId="0" applyFont="1" applyAlignment="1" applyProtection="1">
      <alignment vertical="top" wrapText="1" readingOrder="1"/>
      <protection locked="0"/>
    </xf>
    <xf numFmtId="2" fontId="24" fillId="0" borderId="0" xfId="0" applyNumberFormat="1" applyFont="1" applyAlignment="1">
      <alignment vertical="top" wrapText="1" readingOrder="1"/>
    </xf>
    <xf numFmtId="49" fontId="11" fillId="0" borderId="0" xfId="0" applyNumberFormat="1" applyFont="1" applyAlignment="1">
      <alignment horizontal="left" vertical="top" wrapText="1" readingOrder="1"/>
    </xf>
    <xf numFmtId="0" fontId="4" fillId="0" borderId="0" xfId="0" applyFont="1" applyAlignment="1" applyProtection="1">
      <alignment vertical="top" wrapText="1" readingOrder="1"/>
      <protection locked="0"/>
    </xf>
    <xf numFmtId="49" fontId="9" fillId="0" borderId="0" xfId="0" applyNumberFormat="1" applyFont="1" applyAlignment="1">
      <alignment vertical="top" wrapText="1" readingOrder="1"/>
    </xf>
    <xf numFmtId="49" fontId="4" fillId="0" borderId="0" xfId="0" applyNumberFormat="1" applyFont="1" applyAlignment="1">
      <alignment vertical="top" wrapText="1" readingOrder="1"/>
    </xf>
    <xf numFmtId="49" fontId="9" fillId="0" borderId="0" xfId="0" applyNumberFormat="1" applyFont="1" applyAlignment="1">
      <alignment horizontal="left" vertical="top" wrapText="1" readingOrder="1"/>
    </xf>
    <xf numFmtId="3" fontId="9" fillId="0" borderId="1" xfId="0" applyNumberFormat="1" applyFont="1" applyBorder="1" applyAlignment="1">
      <alignment vertical="top" wrapText="1" readingOrder="1"/>
    </xf>
    <xf numFmtId="0" fontId="27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>
      <alignment vertical="top" wrapText="1" readingOrder="1"/>
    </xf>
    <xf numFmtId="49" fontId="11" fillId="2" borderId="5" xfId="0" applyNumberFormat="1" applyFont="1" applyFill="1" applyBorder="1" applyAlignment="1">
      <alignment horizontal="left" vertical="top" wrapText="1" readingOrder="1"/>
    </xf>
    <xf numFmtId="0" fontId="11" fillId="0" borderId="3" xfId="0" quotePrefix="1" applyFont="1" applyBorder="1" applyAlignment="1">
      <alignment horizontal="center" vertical="top" wrapText="1" readingOrder="1"/>
    </xf>
    <xf numFmtId="0" fontId="20" fillId="0" borderId="0" xfId="0" applyFont="1" applyAlignment="1" applyProtection="1">
      <alignment vertical="top" wrapText="1" readingOrder="1"/>
      <protection locked="0"/>
    </xf>
    <xf numFmtId="16" fontId="11" fillId="0" borderId="0" xfId="0" quotePrefix="1" applyNumberFormat="1" applyFont="1" applyAlignment="1">
      <alignment horizontal="left" vertical="top" wrapText="1" readingOrder="1"/>
    </xf>
    <xf numFmtId="3" fontId="4" fillId="0" borderId="0" xfId="0" applyNumberFormat="1" applyFont="1" applyAlignment="1">
      <alignment horizontal="left" vertical="top" wrapText="1" readingOrder="1"/>
    </xf>
    <xf numFmtId="49" fontId="11" fillId="0" borderId="0" xfId="0" quotePrefix="1" applyNumberFormat="1" applyFont="1" applyAlignment="1">
      <alignment horizontal="left" vertical="top" wrapText="1" readingOrder="1"/>
    </xf>
    <xf numFmtId="49" fontId="8" fillId="0" borderId="1" xfId="0" applyNumberFormat="1" applyFont="1" applyBorder="1" applyAlignment="1">
      <alignment horizontal="left" vertical="top" wrapText="1" readingOrder="1"/>
    </xf>
    <xf numFmtId="49" fontId="8" fillId="0" borderId="3" xfId="0" applyNumberFormat="1" applyFont="1" applyBorder="1" applyAlignment="1">
      <alignment horizontal="left" vertical="top" wrapText="1" readingOrder="1"/>
    </xf>
    <xf numFmtId="0" fontId="10" fillId="0" borderId="0" xfId="0" applyFont="1" applyAlignment="1">
      <alignment vertical="top" wrapText="1" readingOrder="1"/>
    </xf>
    <xf numFmtId="2" fontId="4" fillId="0" borderId="0" xfId="0" applyNumberFormat="1" applyFont="1" applyAlignment="1">
      <alignment horizontal="left" vertical="top" wrapText="1" readingOrder="1"/>
    </xf>
    <xf numFmtId="3" fontId="11" fillId="0" borderId="0" xfId="0" applyNumberFormat="1" applyFont="1" applyAlignment="1">
      <alignment horizontal="left" vertical="top" wrapText="1" readingOrder="1"/>
    </xf>
    <xf numFmtId="3" fontId="11" fillId="0" borderId="0" xfId="0" quotePrefix="1" applyNumberFormat="1" applyFont="1" applyAlignment="1">
      <alignment horizontal="left" vertical="top" wrapText="1" readingOrder="1"/>
    </xf>
    <xf numFmtId="49" fontId="11" fillId="0" borderId="0" xfId="0" quotePrefix="1" applyNumberFormat="1" applyFont="1" applyAlignment="1">
      <alignment horizontal="center" vertical="top" wrapText="1" readingOrder="1"/>
    </xf>
    <xf numFmtId="0" fontId="31" fillId="0" borderId="0" xfId="0" applyFont="1" applyAlignment="1" applyProtection="1">
      <alignment vertical="top" wrapText="1" readingOrder="1"/>
      <protection locked="0"/>
    </xf>
    <xf numFmtId="49" fontId="8" fillId="0" borderId="0" xfId="0" applyNumberFormat="1" applyFont="1" applyAlignment="1" applyProtection="1">
      <alignment horizontal="left" vertical="top" wrapText="1" readingOrder="1"/>
      <protection locked="0"/>
    </xf>
    <xf numFmtId="0" fontId="34" fillId="0" borderId="0" xfId="0" applyFont="1" applyAlignment="1" applyProtection="1">
      <alignment vertical="top" wrapText="1" readingOrder="1"/>
      <protection locked="0"/>
    </xf>
    <xf numFmtId="0" fontId="4" fillId="0" borderId="3" xfId="0" applyFont="1" applyBorder="1" applyAlignment="1" applyProtection="1">
      <alignment horizontal="center" vertical="top" wrapText="1" readingOrder="1"/>
      <protection locked="0"/>
    </xf>
    <xf numFmtId="49" fontId="4" fillId="0" borderId="0" xfId="0" applyNumberFormat="1" applyFont="1" applyAlignment="1" applyProtection="1">
      <alignment horizontal="center" vertical="top" wrapText="1" readingOrder="1"/>
      <protection locked="0"/>
    </xf>
    <xf numFmtId="49" fontId="10" fillId="0" borderId="0" xfId="0" applyNumberFormat="1" applyFont="1" applyAlignment="1" applyProtection="1">
      <alignment horizontal="left" vertical="top" wrapText="1" readingOrder="1"/>
      <protection locked="0"/>
    </xf>
    <xf numFmtId="0" fontId="10" fillId="0" borderId="1" xfId="0" applyFont="1" applyBorder="1" applyAlignment="1" applyProtection="1">
      <alignment vertical="top" wrapText="1" readingOrder="1"/>
      <protection locked="0"/>
    </xf>
    <xf numFmtId="0" fontId="11" fillId="0" borderId="0" xfId="0" quotePrefix="1" applyFont="1" applyAlignment="1">
      <alignment horizontal="center" vertical="top" wrapText="1" readingOrder="1"/>
    </xf>
    <xf numFmtId="0" fontId="11" fillId="0" borderId="3" xfId="0" applyFont="1" applyBorder="1" applyAlignment="1">
      <alignment horizontal="center" vertical="top" wrapText="1" readingOrder="1"/>
    </xf>
    <xf numFmtId="0" fontId="11" fillId="0" borderId="0" xfId="0" applyFont="1" applyAlignment="1">
      <alignment horizontal="center" vertical="top" wrapText="1" readingOrder="1"/>
    </xf>
    <xf numFmtId="0" fontId="20" fillId="0" borderId="0" xfId="0" applyFont="1" applyAlignment="1">
      <alignment horizontal="left" vertical="top" wrapText="1" readingOrder="1"/>
    </xf>
    <xf numFmtId="3" fontId="4" fillId="3" borderId="8" xfId="0" applyNumberFormat="1" applyFont="1" applyFill="1" applyBorder="1" applyAlignment="1" applyProtection="1">
      <alignment horizontal="right" vertical="top" wrapText="1" readingOrder="1"/>
      <protection locked="0"/>
    </xf>
    <xf numFmtId="3" fontId="4" fillId="3" borderId="0" xfId="0" applyNumberFormat="1" applyFont="1" applyFill="1" applyAlignment="1" applyProtection="1">
      <alignment horizontal="right" vertical="top" wrapText="1" readingOrder="1"/>
      <protection locked="0"/>
    </xf>
    <xf numFmtId="3" fontId="4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3" fontId="17" fillId="0" borderId="0" xfId="0" applyNumberFormat="1" applyFont="1" applyAlignment="1" applyProtection="1">
      <alignment horizontal="right" vertical="top" wrapText="1" readingOrder="1"/>
      <protection locked="0"/>
    </xf>
    <xf numFmtId="3" fontId="14" fillId="0" borderId="0" xfId="0" applyNumberFormat="1" applyFont="1" applyAlignment="1" applyProtection="1">
      <alignment horizontal="right" vertical="top" readingOrder="1"/>
      <protection locked="0"/>
    </xf>
    <xf numFmtId="3" fontId="42" fillId="0" borderId="0" xfId="0" applyNumberFormat="1" applyFont="1" applyAlignment="1" applyProtection="1">
      <alignment horizontal="right" vertical="top" readingOrder="1"/>
      <protection locked="0"/>
    </xf>
    <xf numFmtId="3" fontId="39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44" fillId="0" borderId="3" xfId="0" quotePrefix="1" applyFont="1" applyBorder="1" applyAlignment="1">
      <alignment horizontal="center" vertical="top" wrapText="1" readingOrder="1"/>
    </xf>
    <xf numFmtId="49" fontId="45" fillId="0" borderId="0" xfId="0" applyNumberFormat="1" applyFont="1" applyAlignment="1">
      <alignment horizontal="left" vertical="top" wrapText="1" readingOrder="1"/>
    </xf>
    <xf numFmtId="49" fontId="44" fillId="0" borderId="0" xfId="0" quotePrefix="1" applyNumberFormat="1" applyFont="1" applyAlignment="1">
      <alignment horizontal="center" vertical="top" wrapText="1" readingOrder="1"/>
    </xf>
    <xf numFmtId="2" fontId="47" fillId="0" borderId="0" xfId="0" applyNumberFormat="1" applyFont="1" applyAlignment="1">
      <alignment vertical="top" wrapText="1" readingOrder="1"/>
    </xf>
    <xf numFmtId="0" fontId="45" fillId="0" borderId="1" xfId="0" applyFont="1" applyBorder="1" applyAlignment="1">
      <alignment horizontal="left" vertical="top" wrapText="1" readingOrder="1"/>
    </xf>
    <xf numFmtId="49" fontId="54" fillId="0" borderId="0" xfId="0" applyNumberFormat="1" applyFont="1" applyAlignment="1">
      <alignment vertical="top" wrapText="1" readingOrder="1"/>
    </xf>
    <xf numFmtId="0" fontId="9" fillId="0" borderId="1" xfId="0" applyFont="1" applyBorder="1" applyAlignment="1">
      <alignment vertical="top" wrapText="1" readingOrder="1"/>
    </xf>
    <xf numFmtId="3" fontId="19" fillId="0" borderId="0" xfId="0" applyNumberFormat="1" applyFont="1" applyAlignment="1" applyProtection="1">
      <alignment horizontal="right" vertical="top" wrapText="1" readingOrder="1"/>
      <protection locked="0"/>
    </xf>
    <xf numFmtId="3" fontId="14" fillId="0" borderId="1" xfId="0" applyNumberFormat="1" applyFont="1" applyBorder="1" applyAlignment="1" applyProtection="1">
      <alignment horizontal="right" vertical="top" readingOrder="1"/>
      <protection locked="0"/>
    </xf>
    <xf numFmtId="49" fontId="50" fillId="0" borderId="0" xfId="0" applyNumberFormat="1" applyFont="1" applyAlignment="1">
      <alignment horizontal="left" vertical="top" readingOrder="1"/>
    </xf>
    <xf numFmtId="49" fontId="11" fillId="0" borderId="0" xfId="0" applyNumberFormat="1" applyFont="1" applyAlignment="1">
      <alignment horizontal="left" vertical="top" readingOrder="1"/>
    </xf>
    <xf numFmtId="49" fontId="4" fillId="0" borderId="9" xfId="0" applyNumberFormat="1" applyFont="1" applyBorder="1" applyAlignment="1">
      <alignment horizontal="left" vertical="top" wrapText="1" readingOrder="1"/>
    </xf>
    <xf numFmtId="49" fontId="30" fillId="0" borderId="5" xfId="0" applyNumberFormat="1" applyFont="1" applyBorder="1" applyAlignment="1">
      <alignment horizontal="left" vertical="top" wrapText="1" readingOrder="1"/>
    </xf>
    <xf numFmtId="49" fontId="8" fillId="0" borderId="5" xfId="0" applyNumberFormat="1" applyFont="1" applyBorder="1" applyAlignment="1">
      <alignment horizontal="left" vertical="top" wrapText="1" readingOrder="1"/>
    </xf>
    <xf numFmtId="49" fontId="10" fillId="0" borderId="7" xfId="0" applyNumberFormat="1" applyFont="1" applyBorder="1" applyAlignment="1">
      <alignment horizontal="left" vertical="top" wrapText="1" readingOrder="1"/>
    </xf>
    <xf numFmtId="49" fontId="10" fillId="0" borderId="0" xfId="0" applyNumberFormat="1" applyFont="1" applyAlignment="1">
      <alignment horizontal="left" vertical="top" wrapText="1" readingOrder="1"/>
    </xf>
    <xf numFmtId="49" fontId="8" fillId="3" borderId="8" xfId="0" applyNumberFormat="1" applyFont="1" applyFill="1" applyBorder="1" applyAlignment="1">
      <alignment horizontal="left" vertical="top" wrapText="1" readingOrder="1"/>
    </xf>
    <xf numFmtId="49" fontId="11" fillId="3" borderId="0" xfId="0" applyNumberFormat="1" applyFont="1" applyFill="1" applyAlignment="1">
      <alignment horizontal="left" vertical="top" wrapText="1" readingOrder="1"/>
    </xf>
    <xf numFmtId="164" fontId="13" fillId="0" borderId="0" xfId="0" applyNumberFormat="1" applyFont="1" applyAlignment="1">
      <alignment horizontal="left" vertical="top" wrapText="1" readingOrder="1"/>
    </xf>
    <xf numFmtId="164" fontId="13" fillId="0" borderId="0" xfId="0" quotePrefix="1" applyNumberFormat="1" applyFont="1" applyAlignment="1">
      <alignment horizontal="left" vertical="top" wrapText="1" readingOrder="1"/>
    </xf>
    <xf numFmtId="16" fontId="13" fillId="0" borderId="0" xfId="0" quotePrefix="1" applyNumberFormat="1" applyFont="1" applyAlignment="1">
      <alignment horizontal="left" vertical="top" wrapText="1" readingOrder="1"/>
    </xf>
    <xf numFmtId="0" fontId="12" fillId="0" borderId="0" xfId="0" applyFont="1" applyAlignment="1">
      <alignment horizontal="left" vertical="top" wrapText="1" readingOrder="1"/>
    </xf>
    <xf numFmtId="0" fontId="13" fillId="0" borderId="0" xfId="0" applyFont="1" applyAlignment="1">
      <alignment horizontal="left" vertical="top" wrapText="1" readingOrder="1"/>
    </xf>
    <xf numFmtId="49" fontId="13" fillId="0" borderId="0" xfId="0" quotePrefix="1" applyNumberFormat="1" applyFont="1" applyAlignment="1">
      <alignment horizontal="left" vertical="top" wrapText="1" readingOrder="1"/>
    </xf>
    <xf numFmtId="1" fontId="11" fillId="0" borderId="0" xfId="0" applyNumberFormat="1" applyFont="1" applyAlignment="1">
      <alignment horizontal="left" vertical="top" wrapText="1" readingOrder="1"/>
    </xf>
    <xf numFmtId="0" fontId="11" fillId="0" borderId="0" xfId="0" quotePrefix="1" applyFont="1" applyAlignment="1">
      <alignment horizontal="left" vertical="top" wrapText="1" readingOrder="1"/>
    </xf>
    <xf numFmtId="0" fontId="11" fillId="0" borderId="0" xfId="0" applyFont="1" applyAlignment="1">
      <alignment horizontal="left" vertical="top" wrapText="1" readingOrder="1"/>
    </xf>
    <xf numFmtId="164" fontId="11" fillId="0" borderId="0" xfId="0" applyNumberFormat="1" applyFont="1" applyAlignment="1">
      <alignment horizontal="left" vertical="top" wrapText="1" readingOrder="1"/>
    </xf>
    <xf numFmtId="164" fontId="11" fillId="0" borderId="0" xfId="0" quotePrefix="1" applyNumberFormat="1" applyFont="1" applyAlignment="1">
      <alignment horizontal="left" vertical="top" wrapText="1" readingOrder="1"/>
    </xf>
    <xf numFmtId="164" fontId="20" fillId="0" borderId="0" xfId="0" applyNumberFormat="1" applyFont="1" applyAlignment="1">
      <alignment horizontal="left" vertical="top" wrapText="1" readingOrder="1"/>
    </xf>
    <xf numFmtId="164" fontId="52" fillId="0" borderId="0" xfId="0" quotePrefix="1" applyNumberFormat="1" applyFont="1" applyAlignment="1">
      <alignment horizontal="left" vertical="top" wrapText="1" readingOrder="1"/>
    </xf>
    <xf numFmtId="164" fontId="16" fillId="0" borderId="0" xfId="0" applyNumberFormat="1" applyFont="1" applyAlignment="1">
      <alignment horizontal="left" vertical="top" wrapText="1" readingOrder="1"/>
    </xf>
    <xf numFmtId="16" fontId="11" fillId="0" borderId="0" xfId="0" quotePrefix="1" applyNumberFormat="1" applyFont="1" applyAlignment="1">
      <alignment vertical="top" wrapText="1" readingOrder="1"/>
    </xf>
    <xf numFmtId="49" fontId="11" fillId="0" borderId="10" xfId="0" quotePrefix="1" applyNumberFormat="1" applyFont="1" applyBorder="1" applyAlignment="1">
      <alignment vertical="top" wrapText="1" readingOrder="1"/>
    </xf>
    <xf numFmtId="49" fontId="10" fillId="0" borderId="0" xfId="0" applyNumberFormat="1" applyFont="1" applyAlignment="1">
      <alignment vertical="top" wrapText="1" readingOrder="1"/>
    </xf>
    <xf numFmtId="49" fontId="11" fillId="0" borderId="0" xfId="0" applyNumberFormat="1" applyFont="1" applyAlignment="1">
      <alignment vertical="top" wrapText="1" readingOrder="1"/>
    </xf>
    <xf numFmtId="3" fontId="4" fillId="0" borderId="0" xfId="0" quotePrefix="1" applyNumberFormat="1" applyFont="1" applyAlignment="1" applyProtection="1">
      <alignment horizontal="left" vertical="top" readingOrder="1"/>
      <protection locked="0"/>
    </xf>
    <xf numFmtId="0" fontId="6" fillId="0" borderId="0" xfId="0" applyFont="1" applyAlignment="1">
      <alignment horizontal="left" vertical="top" wrapText="1" readingOrder="1"/>
    </xf>
    <xf numFmtId="3" fontId="2" fillId="0" borderId="0" xfId="4" applyNumberFormat="1" applyFont="1" applyAlignment="1">
      <alignment horizontal="left" vertical="top" wrapText="1" readingOrder="1"/>
    </xf>
    <xf numFmtId="49" fontId="13" fillId="0" borderId="0" xfId="0" quotePrefix="1" applyNumberFormat="1" applyFont="1" applyAlignment="1">
      <alignment vertical="top" readingOrder="1"/>
    </xf>
    <xf numFmtId="16" fontId="6" fillId="0" borderId="0" xfId="0" quotePrefix="1" applyNumberFormat="1" applyFont="1" applyAlignment="1">
      <alignment horizontal="left" vertical="top" wrapText="1" readingOrder="1"/>
    </xf>
    <xf numFmtId="3" fontId="2" fillId="0" borderId="0" xfId="0" applyNumberFormat="1" applyFont="1" applyAlignment="1" applyProtection="1">
      <alignment horizontal="right" vertical="top" wrapText="1" readingOrder="1"/>
      <protection locked="0"/>
    </xf>
    <xf numFmtId="49" fontId="6" fillId="0" borderId="0" xfId="0" applyNumberFormat="1" applyFont="1" applyAlignment="1">
      <alignment horizontal="left" vertical="top" wrapText="1" readingOrder="1"/>
    </xf>
    <xf numFmtId="49" fontId="25" fillId="0" borderId="0" xfId="0" applyNumberFormat="1" applyFont="1" applyAlignment="1">
      <alignment horizontal="center" vertical="top" wrapText="1" readingOrder="1"/>
    </xf>
    <xf numFmtId="0" fontId="11" fillId="0" borderId="0" xfId="0" applyFont="1" applyAlignment="1">
      <alignment vertical="top" wrapText="1" readingOrder="1"/>
    </xf>
    <xf numFmtId="49" fontId="6" fillId="0" borderId="0" xfId="0" quotePrefix="1" applyNumberFormat="1" applyFont="1" applyAlignment="1">
      <alignment horizontal="left" vertical="top" wrapText="1" readingOrder="1"/>
    </xf>
    <xf numFmtId="0" fontId="14" fillId="0" borderId="0" xfId="0" applyFont="1" applyAlignment="1">
      <alignment vertical="top" wrapText="1" readingOrder="1"/>
    </xf>
    <xf numFmtId="0" fontId="51" fillId="0" borderId="0" xfId="0" applyFont="1" applyAlignment="1">
      <alignment vertical="top" wrapText="1" readingOrder="1"/>
    </xf>
    <xf numFmtId="0" fontId="6" fillId="0" borderId="3" xfId="0" quotePrefix="1" applyFont="1" applyBorder="1" applyAlignment="1">
      <alignment horizontal="center" vertical="top" wrapText="1" readingOrder="1"/>
    </xf>
    <xf numFmtId="3" fontId="6" fillId="4" borderId="1" xfId="0" applyNumberFormat="1" applyFont="1" applyFill="1" applyBorder="1" applyAlignment="1">
      <alignment horizontal="left" vertical="top" wrapText="1" readingOrder="1"/>
    </xf>
    <xf numFmtId="2" fontId="6" fillId="0" borderId="0" xfId="0" applyNumberFormat="1" applyFont="1" applyAlignment="1">
      <alignment horizontal="right" vertical="top" wrapText="1" readingOrder="1"/>
    </xf>
    <xf numFmtId="3" fontId="6" fillId="0" borderId="1" xfId="0" applyNumberFormat="1" applyFont="1" applyBorder="1" applyAlignment="1">
      <alignment vertical="top" wrapText="1" readingOrder="1"/>
    </xf>
    <xf numFmtId="0" fontId="63" fillId="0" borderId="0" xfId="0" applyFont="1" applyAlignment="1">
      <alignment horizontal="right" vertical="top" wrapText="1" readingOrder="1"/>
    </xf>
    <xf numFmtId="3" fontId="6" fillId="0" borderId="1" xfId="0" applyNumberFormat="1" applyFont="1" applyBorder="1" applyAlignment="1">
      <alignment horizontal="left" vertical="top" wrapText="1" readingOrder="1"/>
    </xf>
    <xf numFmtId="3" fontId="2" fillId="0" borderId="0" xfId="0" applyNumberFormat="1" applyFont="1" applyAlignment="1">
      <alignment horizontal="left" vertical="top" wrapText="1" readingOrder="1"/>
    </xf>
    <xf numFmtId="49" fontId="11" fillId="0" borderId="3" xfId="0" quotePrefix="1" applyNumberFormat="1" applyFont="1" applyBorder="1" applyAlignment="1">
      <alignment horizontal="center" vertical="top" wrapText="1" readingOrder="1"/>
    </xf>
    <xf numFmtId="49" fontId="6" fillId="0" borderId="3" xfId="0" quotePrefix="1" applyNumberFormat="1" applyFont="1" applyBorder="1" applyAlignment="1">
      <alignment horizontal="center" vertical="top" wrapText="1" readingOrder="1"/>
    </xf>
    <xf numFmtId="49" fontId="6" fillId="0" borderId="0" xfId="0" quotePrefix="1" applyNumberFormat="1" applyFont="1" applyAlignment="1">
      <alignment horizontal="center" vertical="top" wrapText="1" readingOrder="1"/>
    </xf>
    <xf numFmtId="49" fontId="6" fillId="0" borderId="0" xfId="0" quotePrefix="1" applyNumberFormat="1" applyFont="1" applyAlignment="1">
      <alignment vertical="top" wrapText="1" readingOrder="1"/>
    </xf>
    <xf numFmtId="3" fontId="6" fillId="0" borderId="0" xfId="0" applyNumberFormat="1" applyFont="1" applyAlignment="1">
      <alignment horizontal="left" vertical="top" wrapText="1" readingOrder="1"/>
    </xf>
    <xf numFmtId="49" fontId="14" fillId="0" borderId="0" xfId="0" applyNumberFormat="1" applyFont="1" applyAlignment="1" applyProtection="1">
      <alignment horizontal="center" vertical="top" wrapText="1" readingOrder="1"/>
      <protection locked="0"/>
    </xf>
    <xf numFmtId="49" fontId="10" fillId="0" borderId="10" xfId="0" quotePrefix="1" applyNumberFormat="1" applyFont="1" applyBorder="1" applyAlignment="1">
      <alignment horizontal="center" vertical="top" wrapText="1" readingOrder="1"/>
    </xf>
    <xf numFmtId="49" fontId="10" fillId="0" borderId="7" xfId="0" applyNumberFormat="1" applyFont="1" applyBorder="1" applyAlignment="1">
      <alignment vertical="top" wrapText="1" readingOrder="1"/>
    </xf>
    <xf numFmtId="164" fontId="13" fillId="0" borderId="0" xfId="0" quotePrefix="1" applyNumberFormat="1" applyFont="1" applyAlignment="1">
      <alignment vertical="top" wrapText="1" readingOrder="1"/>
    </xf>
    <xf numFmtId="3" fontId="2" fillId="3" borderId="0" xfId="0" applyNumberFormat="1" applyFont="1" applyFill="1" applyAlignment="1" applyProtection="1">
      <alignment horizontal="right" vertical="top" wrapText="1" readingOrder="1"/>
      <protection locked="0"/>
    </xf>
    <xf numFmtId="49" fontId="63" fillId="0" borderId="0" xfId="0" applyNumberFormat="1" applyFont="1" applyAlignment="1">
      <alignment horizontal="left" vertical="top" wrapText="1" readingOrder="1"/>
    </xf>
    <xf numFmtId="49" fontId="63" fillId="0" borderId="0" xfId="0" applyNumberFormat="1" applyFont="1" applyAlignment="1">
      <alignment vertical="top" wrapText="1" readingOrder="1"/>
    </xf>
    <xf numFmtId="49" fontId="13" fillId="0" borderId="0" xfId="0" quotePrefix="1" applyNumberFormat="1" applyFont="1" applyAlignment="1">
      <alignment horizontal="center" vertical="top" readingOrder="1"/>
    </xf>
    <xf numFmtId="3" fontId="64" fillId="0" borderId="0" xfId="0" applyNumberFormat="1" applyFont="1" applyAlignment="1" applyProtection="1">
      <alignment horizontal="right" vertical="top" readingOrder="1"/>
      <protection locked="0"/>
    </xf>
    <xf numFmtId="49" fontId="2" fillId="0" borderId="3" xfId="0" quotePrefix="1" applyNumberFormat="1" applyFont="1" applyBorder="1" applyAlignment="1">
      <alignment horizontal="center" vertical="top" wrapText="1" readingOrder="1"/>
    </xf>
    <xf numFmtId="49" fontId="2" fillId="0" borderId="0" xfId="0" quotePrefix="1" applyNumberFormat="1" applyFont="1" applyAlignment="1">
      <alignment horizontal="center" vertical="top" wrapText="1" readingOrder="1"/>
    </xf>
    <xf numFmtId="49" fontId="2" fillId="0" borderId="0" xfId="0" applyNumberFormat="1" applyFont="1" applyAlignment="1">
      <alignment vertical="top" wrapText="1" readingOrder="1"/>
    </xf>
    <xf numFmtId="3" fontId="2" fillId="0" borderId="0" xfId="0" applyNumberFormat="1" applyFont="1" applyAlignment="1" applyProtection="1">
      <alignment horizontal="right" vertical="top" readingOrder="1"/>
      <protection locked="0"/>
    </xf>
    <xf numFmtId="3" fontId="2" fillId="0" borderId="1" xfId="0" applyNumberFormat="1" applyFont="1" applyBorder="1" applyAlignment="1" applyProtection="1">
      <alignment horizontal="right" vertical="top" readingOrder="1"/>
      <protection locked="0"/>
    </xf>
    <xf numFmtId="49" fontId="20" fillId="0" borderId="0" xfId="0" applyNumberFormat="1" applyFont="1" applyAlignment="1">
      <alignment vertical="top" wrapText="1" readingOrder="1"/>
    </xf>
    <xf numFmtId="0" fontId="6" fillId="0" borderId="0" xfId="0" applyFont="1" applyAlignment="1">
      <alignment vertical="top" wrapText="1" readingOrder="1"/>
    </xf>
    <xf numFmtId="49" fontId="11" fillId="0" borderId="0" xfId="0" quotePrefix="1" applyNumberFormat="1" applyFont="1" applyAlignment="1">
      <alignment vertical="top" wrapText="1" readingOrder="1"/>
    </xf>
    <xf numFmtId="0" fontId="2" fillId="0" borderId="0" xfId="4" applyFont="1" applyAlignment="1">
      <alignment horizontal="left" vertical="top" wrapText="1" readingOrder="1"/>
    </xf>
    <xf numFmtId="49" fontId="11" fillId="2" borderId="5" xfId="0" quotePrefix="1" applyNumberFormat="1" applyFont="1" applyFill="1" applyBorder="1" applyAlignment="1">
      <alignment horizontal="center" vertical="top" wrapText="1" readingOrder="1"/>
    </xf>
    <xf numFmtId="49" fontId="11" fillId="2" borderId="5" xfId="0" applyNumberFormat="1" applyFont="1" applyFill="1" applyBorder="1" applyAlignment="1">
      <alignment vertical="top" wrapText="1" readingOrder="1"/>
    </xf>
    <xf numFmtId="3" fontId="92" fillId="0" borderId="0" xfId="0" applyNumberFormat="1" applyFont="1" applyAlignment="1" applyProtection="1">
      <alignment horizontal="right" vertical="top" wrapText="1" readingOrder="1"/>
      <protection locked="0"/>
    </xf>
    <xf numFmtId="0" fontId="20" fillId="0" borderId="0" xfId="0" applyFont="1" applyAlignment="1">
      <alignment vertical="top" wrapText="1" readingOrder="1"/>
    </xf>
    <xf numFmtId="3" fontId="11" fillId="0" borderId="1" xfId="0" applyNumberFormat="1" applyFont="1" applyBorder="1" applyAlignment="1">
      <alignment horizontal="left" vertical="top" wrapText="1" readingOrder="1"/>
    </xf>
    <xf numFmtId="0" fontId="13" fillId="0" borderId="3" xfId="0" applyFont="1" applyBorder="1" applyAlignment="1" applyProtection="1">
      <alignment vertical="top" wrapText="1" readingOrder="1"/>
      <protection locked="0"/>
    </xf>
    <xf numFmtId="0" fontId="13" fillId="0" borderId="0" xfId="0" applyFont="1" applyAlignment="1" applyProtection="1">
      <alignment vertical="top" wrapText="1" readingOrder="1"/>
      <protection locked="0"/>
    </xf>
    <xf numFmtId="3" fontId="14" fillId="0" borderId="0" xfId="0" applyNumberFormat="1" applyFont="1" applyAlignment="1">
      <alignment horizontal="left" vertical="top" wrapText="1" readingOrder="1"/>
    </xf>
    <xf numFmtId="0" fontId="5" fillId="0" borderId="0" xfId="0" applyFont="1" applyAlignment="1">
      <alignment vertical="top" readingOrder="1"/>
    </xf>
    <xf numFmtId="3" fontId="4" fillId="0" borderId="0" xfId="0" applyNumberFormat="1" applyFont="1" applyAlignment="1">
      <alignment vertical="top" wrapText="1" readingOrder="1"/>
    </xf>
    <xf numFmtId="49" fontId="13" fillId="0" borderId="11" xfId="0" quotePrefix="1" applyNumberFormat="1" applyFont="1" applyBorder="1" applyAlignment="1">
      <alignment horizontal="center" vertical="top" readingOrder="1"/>
    </xf>
    <xf numFmtId="49" fontId="13" fillId="0" borderId="0" xfId="0" applyNumberFormat="1" applyFont="1" applyAlignment="1">
      <alignment horizontal="center" vertical="top" readingOrder="1"/>
    </xf>
    <xf numFmtId="49" fontId="13" fillId="0" borderId="10" xfId="0" applyNumberFormat="1" applyFont="1" applyBorder="1" applyAlignment="1">
      <alignment horizontal="left" vertical="top" readingOrder="1"/>
    </xf>
    <xf numFmtId="3" fontId="13" fillId="0" borderId="0" xfId="0" applyNumberFormat="1" applyFont="1" applyAlignment="1">
      <alignment horizontal="left" vertical="top" wrapText="1" readingOrder="1"/>
    </xf>
    <xf numFmtId="3" fontId="13" fillId="0" borderId="1" xfId="0" applyNumberFormat="1" applyFont="1" applyBorder="1" applyAlignment="1">
      <alignment horizontal="left" vertical="top" wrapText="1" readingOrder="1"/>
    </xf>
    <xf numFmtId="0" fontId="3" fillId="0" borderId="0" xfId="0" applyFont="1" applyAlignment="1">
      <alignment vertical="top" readingOrder="1"/>
    </xf>
    <xf numFmtId="49" fontId="3" fillId="0" borderId="0" xfId="0" applyNumberFormat="1" applyFont="1" applyAlignment="1">
      <alignment horizontal="center" vertical="top" readingOrder="1"/>
    </xf>
    <xf numFmtId="49" fontId="50" fillId="0" borderId="0" xfId="0" applyNumberFormat="1" applyFont="1" applyAlignment="1">
      <alignment vertical="top" wrapText="1" readingOrder="1"/>
    </xf>
    <xf numFmtId="49" fontId="3" fillId="0" borderId="0" xfId="0" applyNumberFormat="1" applyFont="1" applyAlignment="1">
      <alignment vertical="top" readingOrder="1"/>
    </xf>
    <xf numFmtId="49" fontId="13" fillId="0" borderId="10" xfId="0" applyNumberFormat="1" applyFont="1" applyBorder="1" applyAlignment="1">
      <alignment horizontal="center" vertical="top" readingOrder="1"/>
    </xf>
    <xf numFmtId="49" fontId="13" fillId="0" borderId="0" xfId="0" applyNumberFormat="1" applyFont="1" applyAlignment="1">
      <alignment horizontal="left" vertical="top" readingOrder="1"/>
    </xf>
    <xf numFmtId="0" fontId="2" fillId="0" borderId="0" xfId="0" applyFont="1" applyAlignment="1">
      <alignment horizontal="left" vertical="top" wrapText="1" readingOrder="1"/>
    </xf>
    <xf numFmtId="0" fontId="2" fillId="0" borderId="0" xfId="0" quotePrefix="1" applyFont="1" applyAlignment="1">
      <alignment horizontal="left" vertical="top" wrapText="1" readingOrder="1"/>
    </xf>
    <xf numFmtId="165" fontId="6" fillId="0" borderId="0" xfId="0" applyNumberFormat="1" applyFont="1" applyAlignment="1">
      <alignment horizontal="right" vertical="top" wrapText="1" readingOrder="1"/>
    </xf>
    <xf numFmtId="49" fontId="94" fillId="0" borderId="0" xfId="0" applyNumberFormat="1" applyFont="1" applyAlignment="1">
      <alignment vertical="top" wrapText="1" readingOrder="1"/>
    </xf>
    <xf numFmtId="49" fontId="94" fillId="0" borderId="0" xfId="0" applyNumberFormat="1" applyFont="1" applyAlignment="1">
      <alignment horizontal="center" vertical="top" wrapText="1" readingOrder="1"/>
    </xf>
    <xf numFmtId="0" fontId="93" fillId="0" borderId="0" xfId="0" applyFont="1" applyAlignment="1">
      <alignment horizontal="left" vertical="top" wrapText="1" readingOrder="1"/>
    </xf>
    <xf numFmtId="2" fontId="53" fillId="0" borderId="0" xfId="0" applyNumberFormat="1" applyFont="1" applyAlignment="1">
      <alignment vertical="top" wrapText="1" readingOrder="1"/>
    </xf>
    <xf numFmtId="2" fontId="63" fillId="0" borderId="0" xfId="0" applyNumberFormat="1" applyFont="1" applyAlignment="1">
      <alignment horizontal="right" vertical="top" wrapText="1" readingOrder="1"/>
    </xf>
    <xf numFmtId="0" fontId="63" fillId="0" borderId="1" xfId="0" applyFont="1" applyBorder="1" applyAlignment="1">
      <alignment horizontal="left" vertical="top" wrapText="1" readingOrder="1"/>
    </xf>
    <xf numFmtId="2" fontId="6" fillId="3" borderId="0" xfId="0" applyNumberFormat="1" applyFont="1" applyFill="1" applyAlignment="1">
      <alignment horizontal="right" vertical="top" wrapText="1" readingOrder="1"/>
    </xf>
    <xf numFmtId="0" fontId="68" fillId="0" borderId="0" xfId="0" applyFont="1" applyAlignment="1">
      <alignment vertical="top" readingOrder="1"/>
    </xf>
    <xf numFmtId="0" fontId="0" fillId="0" borderId="0" xfId="0" applyAlignment="1">
      <alignment vertical="top" readingOrder="1"/>
    </xf>
    <xf numFmtId="0" fontId="2" fillId="0" borderId="0" xfId="0" applyFont="1" applyAlignment="1">
      <alignment vertical="top" wrapText="1" readingOrder="1"/>
    </xf>
    <xf numFmtId="0" fontId="6" fillId="0" borderId="0" xfId="0" quotePrefix="1" applyFont="1" applyAlignment="1">
      <alignment horizontal="center" vertical="top" wrapText="1" readingOrder="1"/>
    </xf>
    <xf numFmtId="0" fontId="53" fillId="0" borderId="0" xfId="0" applyFont="1" applyAlignment="1" applyProtection="1">
      <alignment vertical="top" wrapText="1" readingOrder="1"/>
      <protection locked="0"/>
    </xf>
    <xf numFmtId="49" fontId="6" fillId="0" borderId="3" xfId="0" quotePrefix="1" applyNumberFormat="1" applyFont="1" applyBorder="1" applyAlignment="1">
      <alignment horizontal="center" vertical="top" readingOrder="1"/>
    </xf>
    <xf numFmtId="3" fontId="6" fillId="2" borderId="5" xfId="0" applyNumberFormat="1" applyFont="1" applyFill="1" applyBorder="1" applyAlignment="1">
      <alignment horizontal="right" vertical="top" wrapText="1" readingOrder="1"/>
    </xf>
    <xf numFmtId="3" fontId="2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2" fillId="0" borderId="0" xfId="0" applyFont="1" applyAlignment="1" applyProtection="1">
      <alignment vertical="top" wrapText="1" readingOrder="1"/>
      <protection locked="0"/>
    </xf>
    <xf numFmtId="0" fontId="13" fillId="0" borderId="0" xfId="0" applyFont="1" applyAlignment="1">
      <alignment vertical="top" wrapText="1" readingOrder="1"/>
    </xf>
    <xf numFmtId="164" fontId="6" fillId="0" borderId="0" xfId="0" quotePrefix="1" applyNumberFormat="1" applyFont="1" applyAlignment="1">
      <alignment horizontal="left" vertical="top" wrapText="1" readingOrder="1"/>
    </xf>
    <xf numFmtId="164" fontId="6" fillId="0" borderId="0" xfId="0" applyNumberFormat="1" applyFont="1" applyAlignment="1">
      <alignment horizontal="left" vertical="top" wrapText="1" readingOrder="1"/>
    </xf>
    <xf numFmtId="3" fontId="2" fillId="0" borderId="0" xfId="5" applyNumberFormat="1" applyFont="1" applyAlignment="1" applyProtection="1">
      <alignment horizontal="right" vertical="top" wrapText="1" readingOrder="1"/>
      <protection locked="0"/>
    </xf>
    <xf numFmtId="0" fontId="6" fillId="0" borderId="0" xfId="5" applyFont="1" applyAlignment="1">
      <alignment vertical="top" wrapText="1" readingOrder="1"/>
    </xf>
    <xf numFmtId="3" fontId="2" fillId="0" borderId="9" xfId="0" applyNumberFormat="1" applyFont="1" applyBorder="1" applyAlignment="1" applyProtection="1">
      <alignment horizontal="center" vertical="top" wrapText="1" readingOrder="1"/>
      <protection locked="0"/>
    </xf>
    <xf numFmtId="3" fontId="2" fillId="0" borderId="0" xfId="0" applyNumberFormat="1" applyFont="1" applyAlignment="1">
      <alignment horizontal="right" vertical="top" wrapText="1" readingOrder="1"/>
    </xf>
    <xf numFmtId="3" fontId="2" fillId="0" borderId="5" xfId="0" applyNumberFormat="1" applyFont="1" applyBorder="1" applyAlignment="1">
      <alignment horizontal="right" vertical="top" wrapText="1" readingOrder="1"/>
    </xf>
    <xf numFmtId="3" fontId="2" fillId="0" borderId="2" xfId="0" applyNumberFormat="1" applyFont="1" applyBorder="1" applyAlignment="1" applyProtection="1">
      <alignment horizontal="center" vertical="top" wrapText="1" readingOrder="1"/>
      <protection locked="0"/>
    </xf>
    <xf numFmtId="3" fontId="2" fillId="0" borderId="1" xfId="0" applyNumberFormat="1" applyFont="1" applyBorder="1" applyAlignment="1" applyProtection="1">
      <alignment horizontal="right" vertical="top" wrapText="1" readingOrder="1"/>
      <protection locked="0"/>
    </xf>
    <xf numFmtId="3" fontId="2" fillId="0" borderId="5" xfId="0" applyNumberFormat="1" applyFont="1" applyBorder="1" applyAlignment="1" applyProtection="1">
      <alignment horizontal="right" vertical="top" wrapText="1" readingOrder="1"/>
      <protection locked="0"/>
    </xf>
    <xf numFmtId="3" fontId="2" fillId="3" borderId="8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3" borderId="12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3" borderId="1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2" borderId="6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0" borderId="8" xfId="0" applyNumberFormat="1" applyFont="1" applyBorder="1" applyAlignment="1" applyProtection="1">
      <alignment horizontal="right" vertical="top" wrapText="1" readingOrder="1"/>
      <protection locked="0"/>
    </xf>
    <xf numFmtId="3" fontId="2" fillId="0" borderId="12" xfId="0" applyNumberFormat="1" applyFont="1" applyBorder="1" applyAlignment="1" applyProtection="1">
      <alignment horizontal="right" vertical="top" wrapText="1" readingOrder="1"/>
      <protection locked="0"/>
    </xf>
    <xf numFmtId="3" fontId="71" fillId="0" borderId="0" xfId="0" applyNumberFormat="1" applyFont="1" applyAlignment="1" applyProtection="1">
      <alignment horizontal="right" vertical="top" readingOrder="1"/>
      <protection locked="0"/>
    </xf>
    <xf numFmtId="3" fontId="71" fillId="0" borderId="1" xfId="0" applyNumberFormat="1" applyFont="1" applyBorder="1" applyAlignment="1" applyProtection="1">
      <alignment horizontal="right" vertical="top" readingOrder="1"/>
      <protection locked="0"/>
    </xf>
    <xf numFmtId="49" fontId="4" fillId="0" borderId="3" xfId="0" applyNumberFormat="1" applyFont="1" applyBorder="1" applyAlignment="1" applyProtection="1">
      <alignment horizontal="center" vertical="top" wrapText="1" readingOrder="1"/>
      <protection locked="0"/>
    </xf>
    <xf numFmtId="49" fontId="10" fillId="0" borderId="0" xfId="0" applyNumberFormat="1" applyFont="1" applyAlignment="1" applyProtection="1">
      <alignment vertical="top" wrapText="1" readingOrder="1"/>
      <protection locked="0"/>
    </xf>
    <xf numFmtId="49" fontId="6" fillId="0" borderId="0" xfId="0" applyNumberFormat="1" applyFont="1" applyAlignment="1">
      <alignment horizontal="left" vertical="top" readingOrder="1"/>
    </xf>
    <xf numFmtId="49" fontId="8" fillId="3" borderId="8" xfId="5" applyNumberFormat="1" applyFont="1" applyFill="1" applyBorder="1" applyAlignment="1">
      <alignment vertical="top" wrapText="1" readingOrder="1"/>
    </xf>
    <xf numFmtId="3" fontId="4" fillId="3" borderId="8" xfId="5" applyNumberFormat="1" applyFont="1" applyFill="1" applyBorder="1" applyAlignment="1" applyProtection="1">
      <alignment horizontal="right" vertical="top" wrapText="1" readingOrder="1"/>
      <protection locked="0"/>
    </xf>
    <xf numFmtId="3" fontId="10" fillId="3" borderId="12" xfId="5" applyNumberFormat="1" applyFont="1" applyFill="1" applyBorder="1" applyAlignment="1" applyProtection="1">
      <alignment horizontal="right" vertical="top" wrapText="1" readingOrder="1"/>
      <protection locked="0"/>
    </xf>
    <xf numFmtId="49" fontId="8" fillId="0" borderId="0" xfId="5" applyNumberFormat="1" applyFont="1" applyAlignment="1">
      <alignment vertical="top" wrapText="1" readingOrder="1"/>
    </xf>
    <xf numFmtId="3" fontId="4" fillId="0" borderId="0" xfId="5" applyNumberFormat="1" applyFont="1" applyAlignment="1" applyProtection="1">
      <alignment horizontal="right" vertical="top" wrapText="1" readingOrder="1"/>
      <protection locked="0"/>
    </xf>
    <xf numFmtId="3" fontId="10" fillId="0" borderId="1" xfId="5" applyNumberFormat="1" applyFont="1" applyBorder="1" applyAlignment="1" applyProtection="1">
      <alignment horizontal="right" vertical="top" wrapText="1" readingOrder="1"/>
      <protection locked="0"/>
    </xf>
    <xf numFmtId="3" fontId="10" fillId="3" borderId="1" xfId="5" applyNumberFormat="1" applyFont="1" applyFill="1" applyBorder="1" applyAlignment="1" applyProtection="1">
      <alignment horizontal="right" vertical="top" wrapText="1" readingOrder="1"/>
      <protection locked="0"/>
    </xf>
    <xf numFmtId="3" fontId="4" fillId="2" borderId="5" xfId="5" applyNumberFormat="1" applyFont="1" applyFill="1" applyBorder="1" applyAlignment="1" applyProtection="1">
      <alignment horizontal="right" vertical="top" wrapText="1" readingOrder="1"/>
      <protection locked="0"/>
    </xf>
    <xf numFmtId="3" fontId="4" fillId="0" borderId="13" xfId="5" applyNumberFormat="1" applyFont="1" applyBorder="1" applyAlignment="1" applyProtection="1">
      <alignment horizontal="right" vertical="top" wrapText="1" readingOrder="1"/>
      <protection locked="0"/>
    </xf>
    <xf numFmtId="49" fontId="73" fillId="0" borderId="0" xfId="0" applyNumberFormat="1" applyFont="1" applyAlignment="1">
      <alignment vertical="top" wrapText="1" readingOrder="1"/>
    </xf>
    <xf numFmtId="3" fontId="10" fillId="0" borderId="1" xfId="0" applyNumberFormat="1" applyFont="1" applyBorder="1" applyAlignment="1" applyProtection="1">
      <alignment horizontal="right" vertical="top" wrapText="1" readingOrder="1"/>
      <protection locked="0"/>
    </xf>
    <xf numFmtId="3" fontId="20" fillId="2" borderId="6" xfId="5" applyNumberFormat="1" applyFont="1" applyFill="1" applyBorder="1" applyAlignment="1" applyProtection="1">
      <alignment horizontal="right" vertical="top" wrapText="1" readingOrder="1"/>
      <protection locked="0"/>
    </xf>
    <xf numFmtId="0" fontId="14" fillId="0" borderId="0" xfId="0" applyFont="1" applyAlignment="1" applyProtection="1">
      <alignment horizontal="center" vertical="top" wrapText="1" readingOrder="1"/>
      <protection locked="0"/>
    </xf>
    <xf numFmtId="164" fontId="14" fillId="0" borderId="0" xfId="0" applyNumberFormat="1" applyFont="1" applyAlignment="1">
      <alignment vertical="top" wrapText="1" readingOrder="1"/>
    </xf>
    <xf numFmtId="3" fontId="10" fillId="3" borderId="12" xfId="0" applyNumberFormat="1" applyFont="1" applyFill="1" applyBorder="1" applyAlignment="1" applyProtection="1">
      <alignment horizontal="right" vertical="top" wrapText="1" readingOrder="1"/>
      <protection locked="0"/>
    </xf>
    <xf numFmtId="3" fontId="5" fillId="0" borderId="1" xfId="0" applyNumberFormat="1" applyFont="1" applyBorder="1" applyAlignment="1" applyProtection="1">
      <alignment horizontal="right" vertical="top" readingOrder="1"/>
      <protection locked="0"/>
    </xf>
    <xf numFmtId="3" fontId="10" fillId="3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6" fillId="0" borderId="11" xfId="0" applyFont="1" applyBorder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 readingOrder="1"/>
    </xf>
    <xf numFmtId="49" fontId="11" fillId="0" borderId="0" xfId="0" quotePrefix="1" applyNumberFormat="1" applyFont="1" applyAlignment="1">
      <alignment horizontal="center" vertical="top" readingOrder="1"/>
    </xf>
    <xf numFmtId="49" fontId="27" fillId="0" borderId="3" xfId="5" applyNumberFormat="1" applyFont="1" applyBorder="1" applyAlignment="1" applyProtection="1">
      <alignment horizontal="center" vertical="top" wrapText="1" readingOrder="1"/>
      <protection locked="0"/>
    </xf>
    <xf numFmtId="49" fontId="9" fillId="0" borderId="0" xfId="5" applyNumberFormat="1" applyFont="1" applyAlignment="1" applyProtection="1">
      <alignment horizontal="center" vertical="top" wrapText="1" readingOrder="1"/>
      <protection locked="0"/>
    </xf>
    <xf numFmtId="49" fontId="33" fillId="0" borderId="0" xfId="5" applyNumberFormat="1" applyFont="1" applyAlignment="1" applyProtection="1">
      <alignment vertical="top" wrapText="1" readingOrder="1"/>
      <protection locked="0"/>
    </xf>
    <xf numFmtId="0" fontId="33" fillId="0" borderId="1" xfId="5" applyFont="1" applyBorder="1" applyAlignment="1" applyProtection="1">
      <alignment vertical="top" wrapText="1" readingOrder="1"/>
      <protection locked="0"/>
    </xf>
    <xf numFmtId="49" fontId="6" fillId="0" borderId="0" xfId="5" quotePrefix="1" applyNumberFormat="1" applyFont="1" applyAlignment="1">
      <alignment horizontal="center" vertical="top" readingOrder="1"/>
    </xf>
    <xf numFmtId="49" fontId="6" fillId="0" borderId="0" xfId="5" quotePrefix="1" applyNumberFormat="1" applyFont="1" applyAlignment="1">
      <alignment horizontal="left" vertical="top" wrapText="1" readingOrder="1"/>
    </xf>
    <xf numFmtId="49" fontId="11" fillId="0" borderId="0" xfId="5" quotePrefix="1" applyNumberFormat="1" applyFont="1" applyAlignment="1">
      <alignment horizontal="center" vertical="top" wrapText="1" readingOrder="1"/>
    </xf>
    <xf numFmtId="49" fontId="11" fillId="0" borderId="0" xfId="5" quotePrefix="1" applyNumberFormat="1" applyFont="1" applyAlignment="1">
      <alignment vertical="top" wrapText="1" readingOrder="1"/>
    </xf>
    <xf numFmtId="49" fontId="11" fillId="3" borderId="0" xfId="0" quotePrefix="1" applyNumberFormat="1" applyFont="1" applyFill="1" applyAlignment="1">
      <alignment horizontal="center" vertical="top" wrapText="1" readingOrder="1"/>
    </xf>
    <xf numFmtId="3" fontId="4" fillId="3" borderId="1" xfId="0" applyNumberFormat="1" applyFont="1" applyFill="1" applyBorder="1" applyAlignment="1" applyProtection="1">
      <alignment horizontal="right" vertical="top" wrapText="1" readingOrder="1"/>
      <protection locked="0"/>
    </xf>
    <xf numFmtId="3" fontId="11" fillId="0" borderId="0" xfId="5" applyNumberFormat="1" applyFont="1" applyAlignment="1">
      <alignment vertical="top" wrapText="1" readingOrder="1"/>
    </xf>
    <xf numFmtId="49" fontId="11" fillId="0" borderId="3" xfId="5" quotePrefix="1" applyNumberFormat="1" applyFont="1" applyBorder="1" applyAlignment="1">
      <alignment horizontal="center" vertical="top" wrapText="1" readingOrder="1"/>
    </xf>
    <xf numFmtId="49" fontId="4" fillId="0" borderId="0" xfId="5" applyNumberFormat="1" applyFont="1" applyAlignment="1">
      <alignment vertical="top" wrapText="1" readingOrder="1"/>
    </xf>
    <xf numFmtId="49" fontId="13" fillId="0" borderId="0" xfId="0" applyNumberFormat="1" applyFont="1" applyAlignment="1">
      <alignment horizontal="center" vertical="top" wrapText="1" readingOrder="1"/>
    </xf>
    <xf numFmtId="3" fontId="4" fillId="0" borderId="0" xfId="0" applyNumberFormat="1" applyFont="1" applyAlignment="1">
      <alignment horizontal="right" vertical="top" wrapText="1" readingOrder="1"/>
    </xf>
    <xf numFmtId="0" fontId="13" fillId="0" borderId="0" xfId="0" applyFont="1" applyAlignment="1" applyProtection="1">
      <alignment horizontal="center" vertical="top" wrapText="1" readingOrder="1"/>
      <protection locked="0"/>
    </xf>
    <xf numFmtId="0" fontId="8" fillId="0" borderId="0" xfId="0" applyFont="1" applyAlignment="1" applyProtection="1">
      <alignment vertical="top" wrapText="1" readingOrder="1"/>
      <protection locked="0"/>
    </xf>
    <xf numFmtId="3" fontId="11" fillId="0" borderId="0" xfId="0" quotePrefix="1" applyNumberFormat="1" applyFont="1" applyAlignment="1">
      <alignment vertical="top" wrapText="1" readingOrder="1"/>
    </xf>
    <xf numFmtId="0" fontId="20" fillId="0" borderId="0" xfId="0" applyFont="1" applyAlignment="1" applyProtection="1">
      <alignment horizontal="justify" vertical="top" wrapText="1" readingOrder="1"/>
      <protection locked="0"/>
    </xf>
    <xf numFmtId="49" fontId="11" fillId="3" borderId="0" xfId="5" applyNumberFormat="1" applyFont="1" applyFill="1" applyAlignment="1">
      <alignment vertical="top" wrapText="1" readingOrder="1"/>
    </xf>
    <xf numFmtId="3" fontId="4" fillId="3" borderId="0" xfId="5" applyNumberFormat="1" applyFont="1" applyFill="1" applyAlignment="1" applyProtection="1">
      <alignment horizontal="right" vertical="top" wrapText="1" readingOrder="1"/>
      <protection locked="0"/>
    </xf>
    <xf numFmtId="49" fontId="11" fillId="0" borderId="0" xfId="5" applyNumberFormat="1" applyFont="1" applyAlignment="1">
      <alignment vertical="top" wrapText="1" readingOrder="1"/>
    </xf>
    <xf numFmtId="49" fontId="18" fillId="0" borderId="0" xfId="5" applyNumberFormat="1" applyFont="1" applyAlignment="1">
      <alignment vertical="top" wrapText="1" readingOrder="1"/>
    </xf>
    <xf numFmtId="3" fontId="17" fillId="0" borderId="0" xfId="5" applyNumberFormat="1" applyFont="1" applyAlignment="1" applyProtection="1">
      <alignment horizontal="right" vertical="top" wrapText="1" readingOrder="1"/>
      <protection locked="0"/>
    </xf>
    <xf numFmtId="3" fontId="17" fillId="0" borderId="1" xfId="5" applyNumberFormat="1" applyFont="1" applyBorder="1" applyAlignment="1" applyProtection="1">
      <alignment horizontal="right" vertical="top" wrapText="1" readingOrder="1"/>
      <protection locked="0"/>
    </xf>
    <xf numFmtId="49" fontId="11" fillId="2" borderId="5" xfId="5" applyNumberFormat="1" applyFont="1" applyFill="1" applyBorder="1" applyAlignment="1">
      <alignment vertical="top" wrapText="1" readingOrder="1"/>
    </xf>
    <xf numFmtId="49" fontId="11" fillId="0" borderId="3" xfId="5" applyNumberFormat="1" applyFont="1" applyBorder="1" applyAlignment="1">
      <alignment horizontal="center" vertical="top" wrapText="1" readingOrder="1"/>
    </xf>
    <xf numFmtId="49" fontId="11" fillId="0" borderId="0" xfId="5" applyNumberFormat="1" applyFont="1" applyAlignment="1">
      <alignment horizontal="center" vertical="top" wrapText="1" readingOrder="1"/>
    </xf>
    <xf numFmtId="49" fontId="18" fillId="0" borderId="0" xfId="5" quotePrefix="1" applyNumberFormat="1" applyFont="1" applyAlignment="1">
      <alignment vertical="top" wrapText="1" readingOrder="1"/>
    </xf>
    <xf numFmtId="3" fontId="80" fillId="0" borderId="1" xfId="5" applyNumberFormat="1" applyFont="1" applyBorder="1" applyAlignment="1" applyProtection="1">
      <alignment horizontal="right" vertical="top" wrapText="1" readingOrder="1"/>
      <protection locked="0"/>
    </xf>
    <xf numFmtId="4" fontId="2" fillId="0" borderId="9" xfId="0" applyNumberFormat="1" applyFont="1" applyBorder="1" applyAlignment="1">
      <alignment horizontal="center" vertical="top" wrapText="1" readingOrder="1"/>
    </xf>
    <xf numFmtId="4" fontId="2" fillId="0" borderId="0" xfId="0" applyNumberFormat="1" applyFont="1" applyAlignment="1">
      <alignment horizontal="center" vertical="top" wrapText="1" readingOrder="1"/>
    </xf>
    <xf numFmtId="2" fontId="79" fillId="0" borderId="0" xfId="0" applyNumberFormat="1" applyFont="1" applyAlignment="1">
      <alignment vertical="top" readingOrder="1"/>
    </xf>
    <xf numFmtId="2" fontId="79" fillId="0" borderId="0" xfId="0" applyNumberFormat="1" applyFont="1" applyAlignment="1">
      <alignment vertical="top" wrapText="1" readingOrder="1"/>
    </xf>
    <xf numFmtId="2" fontId="86" fillId="0" borderId="0" xfId="0" applyNumberFormat="1" applyFont="1" applyAlignment="1">
      <alignment vertical="top" wrapText="1" readingOrder="1"/>
    </xf>
    <xf numFmtId="49" fontId="87" fillId="0" borderId="0" xfId="0" applyNumberFormat="1" applyFont="1" applyAlignment="1">
      <alignment horizontal="left" vertical="top" wrapText="1" readingOrder="1"/>
    </xf>
    <xf numFmtId="2" fontId="63" fillId="0" borderId="0" xfId="0" applyNumberFormat="1" applyFont="1" applyAlignment="1">
      <alignment vertical="top" wrapText="1" readingOrder="1"/>
    </xf>
    <xf numFmtId="2" fontId="86" fillId="0" borderId="5" xfId="0" applyNumberFormat="1" applyFont="1" applyBorder="1" applyAlignment="1">
      <alignment vertical="top" wrapText="1" readingOrder="1"/>
    </xf>
    <xf numFmtId="2" fontId="6" fillId="0" borderId="0" xfId="0" applyNumberFormat="1" applyFont="1" applyAlignment="1">
      <alignment vertical="top" wrapText="1" readingOrder="1"/>
    </xf>
    <xf numFmtId="4" fontId="6" fillId="0" borderId="0" xfId="0" applyNumberFormat="1" applyFont="1" applyAlignment="1">
      <alignment horizontal="right" vertical="top" wrapText="1" readingOrder="1"/>
    </xf>
    <xf numFmtId="2" fontId="13" fillId="0" borderId="0" xfId="0" applyNumberFormat="1" applyFont="1" applyAlignment="1">
      <alignment horizontal="right" vertical="top" wrapText="1" readingOrder="1"/>
    </xf>
    <xf numFmtId="164" fontId="63" fillId="0" borderId="0" xfId="0" applyNumberFormat="1" applyFont="1" applyAlignment="1">
      <alignment horizontal="right" vertical="top" wrapText="1" readingOrder="1"/>
    </xf>
    <xf numFmtId="164" fontId="6" fillId="0" borderId="0" xfId="0" applyNumberFormat="1" applyFont="1" applyAlignment="1">
      <alignment horizontal="right" vertical="top" wrapText="1" readingOrder="1"/>
    </xf>
    <xf numFmtId="165" fontId="2" fillId="0" borderId="0" xfId="0" applyNumberFormat="1" applyFont="1" applyAlignment="1">
      <alignment horizontal="right" vertical="top" wrapText="1" readingOrder="1"/>
    </xf>
    <xf numFmtId="0" fontId="53" fillId="0" borderId="0" xfId="5" applyFont="1" applyAlignment="1" applyProtection="1">
      <alignment horizontal="right" vertical="top" wrapText="1" readingOrder="1"/>
      <protection locked="0"/>
    </xf>
    <xf numFmtId="0" fontId="4" fillId="0" borderId="0" xfId="0" applyFont="1" applyAlignment="1">
      <alignment horizontal="left" vertical="top" wrapText="1" readingOrder="1"/>
    </xf>
    <xf numFmtId="0" fontId="4" fillId="0" borderId="0" xfId="0" applyFont="1" applyAlignment="1" applyProtection="1">
      <alignment vertical="top" readingOrder="1"/>
      <protection locked="0"/>
    </xf>
    <xf numFmtId="3" fontId="6" fillId="2" borderId="6" xfId="0" applyNumberFormat="1" applyFont="1" applyFill="1" applyBorder="1" applyAlignment="1" applyProtection="1">
      <alignment horizontal="right" vertical="top" wrapText="1" readingOrder="1"/>
      <protection locked="0"/>
    </xf>
    <xf numFmtId="3" fontId="14" fillId="0" borderId="0" xfId="0" applyNumberFormat="1" applyFont="1" applyAlignment="1">
      <alignment horizontal="right" vertical="top" readingOrder="1"/>
    </xf>
    <xf numFmtId="3" fontId="14" fillId="0" borderId="0" xfId="0" applyNumberFormat="1" applyFont="1" applyAlignment="1">
      <alignment vertical="top" readingOrder="1"/>
    </xf>
    <xf numFmtId="3" fontId="51" fillId="0" borderId="0" xfId="0" applyNumberFormat="1" applyFont="1" applyAlignment="1">
      <alignment horizontal="left" vertical="top" wrapText="1" readingOrder="1"/>
    </xf>
    <xf numFmtId="49" fontId="8" fillId="0" borderId="4" xfId="0" applyNumberFormat="1" applyFont="1" applyBorder="1" applyAlignment="1">
      <alignment horizontal="left" vertical="top" wrapText="1" readingOrder="1"/>
    </xf>
    <xf numFmtId="49" fontId="8" fillId="0" borderId="5" xfId="0" applyNumberFormat="1" applyFont="1" applyBorder="1" applyAlignment="1">
      <alignment horizontal="center" vertical="top" wrapText="1" readingOrder="1"/>
    </xf>
    <xf numFmtId="4" fontId="6" fillId="0" borderId="5" xfId="0" applyNumberFormat="1" applyFont="1" applyBorder="1" applyAlignment="1">
      <alignment horizontal="right" vertical="top" wrapText="1" readingOrder="1"/>
    </xf>
    <xf numFmtId="49" fontId="11" fillId="0" borderId="6" xfId="0" applyNumberFormat="1" applyFont="1" applyBorder="1" applyAlignment="1">
      <alignment vertical="top" wrapText="1" readingOrder="1"/>
    </xf>
    <xf numFmtId="49" fontId="10" fillId="0" borderId="15" xfId="0" quotePrefix="1" applyNumberFormat="1" applyFont="1" applyBorder="1" applyAlignment="1">
      <alignment horizontal="center" vertical="top" wrapText="1" readingOrder="1"/>
    </xf>
    <xf numFmtId="49" fontId="11" fillId="0" borderId="1" xfId="0" applyNumberFormat="1" applyFont="1" applyBorder="1" applyAlignment="1">
      <alignment vertical="top" wrapText="1" readingOrder="1"/>
    </xf>
    <xf numFmtId="49" fontId="10" fillId="0" borderId="3" xfId="0" quotePrefix="1" applyNumberFormat="1" applyFont="1" applyBorder="1" applyAlignment="1">
      <alignment horizontal="center" vertical="top" wrapText="1" readingOrder="1"/>
    </xf>
    <xf numFmtId="49" fontId="10" fillId="0" borderId="0" xfId="0" quotePrefix="1" applyNumberFormat="1" applyFont="1" applyAlignment="1">
      <alignment horizontal="center" vertical="top" wrapText="1" readingOrder="1"/>
    </xf>
    <xf numFmtId="49" fontId="7" fillId="0" borderId="5" xfId="0" applyNumberFormat="1" applyFont="1" applyBorder="1" applyAlignment="1">
      <alignment horizontal="center" vertical="top" wrapText="1" readingOrder="1"/>
    </xf>
    <xf numFmtId="2" fontId="10" fillId="0" borderId="16" xfId="0" applyNumberFormat="1" applyFont="1" applyBorder="1" applyAlignment="1">
      <alignment vertical="top" wrapText="1" readingOrder="1"/>
    </xf>
    <xf numFmtId="0" fontId="10" fillId="0" borderId="16" xfId="0" applyFont="1" applyBorder="1" applyAlignment="1">
      <alignment vertical="top" wrapText="1" readingOrder="1"/>
    </xf>
    <xf numFmtId="49" fontId="10" fillId="0" borderId="10" xfId="0" applyNumberFormat="1" applyFont="1" applyBorder="1" applyAlignment="1">
      <alignment horizontal="center" vertical="top" wrapText="1" readingOrder="1"/>
    </xf>
    <xf numFmtId="2" fontId="58" fillId="0" borderId="0" xfId="0" applyNumberFormat="1" applyFont="1" applyAlignment="1">
      <alignment vertical="top" wrapText="1" readingOrder="1"/>
    </xf>
    <xf numFmtId="0" fontId="20" fillId="0" borderId="1" xfId="0" applyFont="1" applyBorder="1" applyAlignment="1">
      <alignment horizontal="left" vertical="top" wrapText="1" readingOrder="1"/>
    </xf>
    <xf numFmtId="3" fontId="10" fillId="0" borderId="0" xfId="0" applyNumberFormat="1" applyFont="1" applyAlignment="1">
      <alignment horizontal="left" vertical="top" wrapText="1" readingOrder="1"/>
    </xf>
    <xf numFmtId="49" fontId="8" fillId="0" borderId="4" xfId="0" quotePrefix="1" applyNumberFormat="1" applyFont="1" applyBorder="1" applyAlignment="1">
      <alignment horizontal="left" vertical="top" wrapText="1" readingOrder="1"/>
    </xf>
    <xf numFmtId="3" fontId="63" fillId="0" borderId="0" xfId="0" applyNumberFormat="1" applyFont="1" applyAlignment="1">
      <alignment horizontal="left" vertical="top" wrapText="1" readingOrder="1"/>
    </xf>
    <xf numFmtId="0" fontId="11" fillId="0" borderId="1" xfId="0" applyFont="1" applyBorder="1" applyAlignment="1">
      <alignment horizontal="left" vertical="top" wrapText="1" readingOrder="1"/>
    </xf>
    <xf numFmtId="49" fontId="20" fillId="3" borderId="17" xfId="5" quotePrefix="1" applyNumberFormat="1" applyFont="1" applyFill="1" applyBorder="1" applyAlignment="1">
      <alignment horizontal="center" vertical="top" wrapText="1" readingOrder="1"/>
    </xf>
    <xf numFmtId="49" fontId="8" fillId="3" borderId="8" xfId="5" applyNumberFormat="1" applyFont="1" applyFill="1" applyBorder="1" applyAlignment="1">
      <alignment horizontal="center" vertical="top" wrapText="1" readingOrder="1"/>
    </xf>
    <xf numFmtId="49" fontId="8" fillId="3" borderId="8" xfId="5" applyNumberFormat="1" applyFont="1" applyFill="1" applyBorder="1" applyAlignment="1">
      <alignment horizontal="left" vertical="top" wrapText="1" readingOrder="1"/>
    </xf>
    <xf numFmtId="2" fontId="6" fillId="3" borderId="8" xfId="5" applyNumberFormat="1" applyFont="1" applyFill="1" applyBorder="1" applyAlignment="1">
      <alignment horizontal="right" vertical="top" wrapText="1" readingOrder="1"/>
    </xf>
    <xf numFmtId="49" fontId="11" fillId="3" borderId="12" xfId="5" applyNumberFormat="1" applyFont="1" applyFill="1" applyBorder="1" applyAlignment="1">
      <alignment vertical="top" wrapText="1" readingOrder="1"/>
    </xf>
    <xf numFmtId="3" fontId="4" fillId="3" borderId="8" xfId="5" applyNumberFormat="1" applyFont="1" applyFill="1" applyBorder="1" applyAlignment="1">
      <alignment horizontal="right" vertical="top" wrapText="1" readingOrder="1"/>
    </xf>
    <xf numFmtId="0" fontId="38" fillId="0" borderId="0" xfId="0" applyFont="1" applyAlignment="1" applyProtection="1">
      <alignment vertical="top" wrapText="1" readingOrder="1"/>
      <protection locked="0"/>
    </xf>
    <xf numFmtId="0" fontId="8" fillId="0" borderId="0" xfId="5" applyFont="1" applyAlignment="1">
      <alignment horizontal="left" vertical="top" wrapText="1" readingOrder="1"/>
    </xf>
    <xf numFmtId="2" fontId="87" fillId="0" borderId="0" xfId="5" applyNumberFormat="1" applyFont="1" applyAlignment="1">
      <alignment horizontal="right" vertical="top" wrapText="1" readingOrder="1"/>
    </xf>
    <xf numFmtId="3" fontId="8" fillId="0" borderId="1" xfId="5" applyNumberFormat="1" applyFont="1" applyBorder="1" applyAlignment="1">
      <alignment horizontal="left" vertical="top" wrapText="1" readingOrder="1"/>
    </xf>
    <xf numFmtId="3" fontId="38" fillId="0" borderId="0" xfId="5" applyNumberFormat="1" applyFont="1" applyAlignment="1">
      <alignment horizontal="right" vertical="top" wrapText="1" readingOrder="1"/>
    </xf>
    <xf numFmtId="49" fontId="11" fillId="3" borderId="3" xfId="5" quotePrefix="1" applyNumberFormat="1" applyFont="1" applyFill="1" applyBorder="1" applyAlignment="1">
      <alignment horizontal="center" vertical="top" wrapText="1" readingOrder="1"/>
    </xf>
    <xf numFmtId="49" fontId="11" fillId="3" borderId="0" xfId="5" quotePrefix="1" applyNumberFormat="1" applyFont="1" applyFill="1" applyAlignment="1">
      <alignment horizontal="center" vertical="top" wrapText="1" readingOrder="1"/>
    </xf>
    <xf numFmtId="49" fontId="11" fillId="3" borderId="0" xfId="5" applyNumberFormat="1" applyFont="1" applyFill="1" applyAlignment="1">
      <alignment horizontal="left" vertical="top" wrapText="1" readingOrder="1"/>
    </xf>
    <xf numFmtId="2" fontId="6" fillId="3" borderId="0" xfId="5" applyNumberFormat="1" applyFont="1" applyFill="1" applyAlignment="1">
      <alignment horizontal="right" vertical="top" wrapText="1" readingOrder="1"/>
    </xf>
    <xf numFmtId="49" fontId="11" fillId="3" borderId="1" xfId="5" applyNumberFormat="1" applyFont="1" applyFill="1" applyBorder="1" applyAlignment="1">
      <alignment horizontal="left" vertical="top" wrapText="1" readingOrder="1"/>
    </xf>
    <xf numFmtId="3" fontId="4" fillId="3" borderId="0" xfId="5" applyNumberFormat="1" applyFont="1" applyFill="1" applyAlignment="1">
      <alignment horizontal="right" vertical="top" wrapText="1" readingOrder="1"/>
    </xf>
    <xf numFmtId="0" fontId="20" fillId="0" borderId="0" xfId="5" applyFont="1" applyAlignment="1">
      <alignment horizontal="justify" vertical="top" wrapText="1" readingOrder="1"/>
    </xf>
    <xf numFmtId="2" fontId="6" fillId="0" borderId="0" xfId="5" applyNumberFormat="1" applyFont="1" applyAlignment="1">
      <alignment horizontal="right" vertical="top" wrapText="1" readingOrder="1"/>
    </xf>
    <xf numFmtId="3" fontId="11" fillId="0" borderId="1" xfId="5" applyNumberFormat="1" applyFont="1" applyBorder="1" applyAlignment="1">
      <alignment horizontal="left" vertical="top" wrapText="1" readingOrder="1"/>
    </xf>
    <xf numFmtId="3" fontId="4" fillId="0" borderId="0" xfId="5" applyNumberFormat="1" applyFont="1" applyAlignment="1">
      <alignment horizontal="right" vertical="top" wrapText="1" readingOrder="1"/>
    </xf>
    <xf numFmtId="2" fontId="11" fillId="0" borderId="0" xfId="5" applyNumberFormat="1" applyFont="1" applyAlignment="1">
      <alignment horizontal="left" vertical="top" wrapText="1" readingOrder="1"/>
    </xf>
    <xf numFmtId="3" fontId="4" fillId="0" borderId="0" xfId="5" applyNumberFormat="1" applyFont="1" applyAlignment="1">
      <alignment vertical="top" wrapText="1" readingOrder="1"/>
    </xf>
    <xf numFmtId="3" fontId="10" fillId="0" borderId="0" xfId="5" applyNumberFormat="1" applyFont="1" applyAlignment="1">
      <alignment horizontal="right" vertical="top" wrapText="1" readingOrder="1"/>
    </xf>
    <xf numFmtId="0" fontId="4" fillId="0" borderId="0" xfId="5" applyFont="1" applyAlignment="1">
      <alignment vertical="top" wrapText="1" readingOrder="1"/>
    </xf>
    <xf numFmtId="2" fontId="11" fillId="0" borderId="0" xfId="5" applyNumberFormat="1" applyFont="1" applyAlignment="1">
      <alignment vertical="top" wrapText="1" readingOrder="1"/>
    </xf>
    <xf numFmtId="0" fontId="14" fillId="0" borderId="0" xfId="5" applyFont="1" applyAlignment="1">
      <alignment vertical="top" wrapText="1" readingOrder="1"/>
    </xf>
    <xf numFmtId="2" fontId="14" fillId="0" borderId="0" xfId="5" applyNumberFormat="1" applyFont="1" applyAlignment="1">
      <alignment vertical="top" wrapText="1" readingOrder="1"/>
    </xf>
    <xf numFmtId="2" fontId="4" fillId="0" borderId="0" xfId="5" applyNumberFormat="1" applyFont="1" applyAlignment="1">
      <alignment vertical="top" wrapText="1" readingOrder="1"/>
    </xf>
    <xf numFmtId="3" fontId="13" fillId="0" borderId="0" xfId="5" applyNumberFormat="1" applyFont="1" applyAlignment="1">
      <alignment vertical="top" wrapText="1" readingOrder="1"/>
    </xf>
    <xf numFmtId="3" fontId="13" fillId="0" borderId="1" xfId="5" applyNumberFormat="1" applyFont="1" applyBorder="1" applyAlignment="1">
      <alignment horizontal="left" vertical="top" wrapText="1" readingOrder="1"/>
    </xf>
    <xf numFmtId="2" fontId="13" fillId="0" borderId="0" xfId="5" applyNumberFormat="1" applyFont="1" applyAlignment="1">
      <alignment horizontal="left" vertical="top" wrapText="1" readingOrder="1"/>
    </xf>
    <xf numFmtId="2" fontId="14" fillId="0" borderId="0" xfId="5" applyNumberFormat="1" applyFont="1" applyAlignment="1">
      <alignment horizontal="left" vertical="top" wrapText="1" readingOrder="1"/>
    </xf>
    <xf numFmtId="2" fontId="74" fillId="0" borderId="0" xfId="5" applyNumberFormat="1" applyFont="1" applyAlignment="1">
      <alignment vertical="top" wrapText="1" readingOrder="1"/>
    </xf>
    <xf numFmtId="49" fontId="18" fillId="0" borderId="3" xfId="5" quotePrefix="1" applyNumberFormat="1" applyFont="1" applyBorder="1" applyAlignment="1">
      <alignment horizontal="center" vertical="top" wrapText="1" readingOrder="1"/>
    </xf>
    <xf numFmtId="49" fontId="18" fillId="0" borderId="0" xfId="5" applyNumberFormat="1" applyFont="1" applyAlignment="1">
      <alignment horizontal="center" vertical="top" wrapText="1" readingOrder="1"/>
    </xf>
    <xf numFmtId="3" fontId="75" fillId="0" borderId="0" xfId="5" applyNumberFormat="1" applyFont="1" applyAlignment="1">
      <alignment vertical="top" wrapText="1" readingOrder="1"/>
    </xf>
    <xf numFmtId="3" fontId="18" fillId="0" borderId="1" xfId="5" applyNumberFormat="1" applyFont="1" applyBorder="1" applyAlignment="1">
      <alignment horizontal="left" vertical="top" wrapText="1" readingOrder="1"/>
    </xf>
    <xf numFmtId="49" fontId="18" fillId="0" borderId="3" xfId="5" applyNumberFormat="1" applyFont="1" applyBorder="1" applyAlignment="1">
      <alignment horizontal="center" vertical="top" wrapText="1" readingOrder="1"/>
    </xf>
    <xf numFmtId="3" fontId="17" fillId="0" borderId="0" xfId="5" applyNumberFormat="1" applyFont="1" applyAlignment="1">
      <alignment horizontal="right" vertical="top" wrapText="1" readingOrder="1"/>
    </xf>
    <xf numFmtId="0" fontId="10" fillId="0" borderId="0" xfId="5" applyFont="1" applyAlignment="1">
      <alignment vertical="top" wrapText="1" readingOrder="1"/>
    </xf>
    <xf numFmtId="49" fontId="11" fillId="2" borderId="4" xfId="5" quotePrefix="1" applyNumberFormat="1" applyFont="1" applyFill="1" applyBorder="1" applyAlignment="1">
      <alignment horizontal="center" vertical="top" wrapText="1" readingOrder="1"/>
    </xf>
    <xf numFmtId="49" fontId="11" fillId="2" borderId="5" xfId="5" quotePrefix="1" applyNumberFormat="1" applyFont="1" applyFill="1" applyBorder="1" applyAlignment="1">
      <alignment horizontal="center" vertical="top" wrapText="1" readingOrder="1"/>
    </xf>
    <xf numFmtId="49" fontId="11" fillId="2" borderId="5" xfId="5" applyNumberFormat="1" applyFont="1" applyFill="1" applyBorder="1" applyAlignment="1">
      <alignment horizontal="left" vertical="top" wrapText="1" readingOrder="1"/>
    </xf>
    <xf numFmtId="2" fontId="6" fillId="2" borderId="5" xfId="5" applyNumberFormat="1" applyFont="1" applyFill="1" applyBorder="1" applyAlignment="1">
      <alignment horizontal="right" vertical="top" wrapText="1" readingOrder="1"/>
    </xf>
    <xf numFmtId="49" fontId="11" fillId="2" borderId="6" xfId="5" applyNumberFormat="1" applyFont="1" applyFill="1" applyBorder="1" applyAlignment="1">
      <alignment vertical="top" wrapText="1" readingOrder="1"/>
    </xf>
    <xf numFmtId="3" fontId="4" fillId="2" borderId="5" xfId="5" applyNumberFormat="1" applyFont="1" applyFill="1" applyBorder="1" applyAlignment="1">
      <alignment horizontal="right" vertical="top" wrapText="1" readingOrder="1"/>
    </xf>
    <xf numFmtId="49" fontId="11" fillId="3" borderId="3" xfId="5" applyNumberFormat="1" applyFont="1" applyFill="1" applyBorder="1" applyAlignment="1">
      <alignment horizontal="center" vertical="top" wrapText="1" readingOrder="1"/>
    </xf>
    <xf numFmtId="49" fontId="11" fillId="3" borderId="0" xfId="5" applyNumberFormat="1" applyFont="1" applyFill="1" applyAlignment="1">
      <alignment horizontal="center" vertical="top" wrapText="1" readingOrder="1"/>
    </xf>
    <xf numFmtId="3" fontId="11" fillId="0" borderId="1" xfId="5" applyNumberFormat="1" applyFont="1" applyBorder="1" applyAlignment="1">
      <alignment vertical="top" wrapText="1" readingOrder="1"/>
    </xf>
    <xf numFmtId="3" fontId="93" fillId="0" borderId="0" xfId="0" applyNumberFormat="1" applyFont="1" applyAlignment="1">
      <alignment horizontal="left" vertical="top" readingOrder="1"/>
    </xf>
    <xf numFmtId="49" fontId="18" fillId="0" borderId="0" xfId="5" quotePrefix="1" applyNumberFormat="1" applyFont="1" applyAlignment="1">
      <alignment horizontal="center" vertical="top" wrapText="1" readingOrder="1"/>
    </xf>
    <xf numFmtId="164" fontId="76" fillId="0" borderId="0" xfId="5" applyNumberFormat="1" applyFont="1" applyAlignment="1">
      <alignment horizontal="left" vertical="top" wrapText="1" readingOrder="1"/>
    </xf>
    <xf numFmtId="3" fontId="77" fillId="0" borderId="1" xfId="5" applyNumberFormat="1" applyFont="1" applyBorder="1" applyAlignment="1">
      <alignment horizontal="justify" vertical="top" wrapText="1" readingOrder="1"/>
    </xf>
    <xf numFmtId="3" fontId="78" fillId="0" borderId="0" xfId="5" applyNumberFormat="1" applyFont="1" applyAlignment="1">
      <alignment horizontal="right" vertical="top" wrapText="1" readingOrder="1"/>
    </xf>
    <xf numFmtId="164" fontId="72" fillId="0" borderId="0" xfId="5" applyNumberFormat="1" applyFont="1" applyAlignment="1">
      <alignment horizontal="left" vertical="top" wrapText="1" readingOrder="1"/>
    </xf>
    <xf numFmtId="0" fontId="43" fillId="0" borderId="18" xfId="5" applyFont="1" applyBorder="1" applyAlignment="1">
      <alignment vertical="top" wrapText="1" readingOrder="1"/>
    </xf>
    <xf numFmtId="2" fontId="23" fillId="0" borderId="0" xfId="5" applyNumberFormat="1" applyFont="1" applyAlignment="1">
      <alignment vertical="top" wrapText="1" readingOrder="1"/>
    </xf>
    <xf numFmtId="49" fontId="11" fillId="0" borderId="0" xfId="5" applyNumberFormat="1" applyFont="1" applyAlignment="1">
      <alignment horizontal="left" vertical="top" wrapText="1" readingOrder="1"/>
    </xf>
    <xf numFmtId="49" fontId="11" fillId="0" borderId="1" xfId="5" applyNumberFormat="1" applyFont="1" applyBorder="1" applyAlignment="1">
      <alignment horizontal="left" vertical="top" wrapText="1" readingOrder="1"/>
    </xf>
    <xf numFmtId="3" fontId="13" fillId="0" borderId="16" xfId="5" applyNumberFormat="1" applyFont="1" applyBorder="1" applyAlignment="1">
      <alignment vertical="top" wrapText="1" readingOrder="1"/>
    </xf>
    <xf numFmtId="3" fontId="14" fillId="0" borderId="0" xfId="5" applyNumberFormat="1" applyFont="1" applyAlignment="1">
      <alignment vertical="top" wrapText="1" readingOrder="1"/>
    </xf>
    <xf numFmtId="3" fontId="14" fillId="0" borderId="0" xfId="0" applyNumberFormat="1" applyFont="1" applyAlignment="1">
      <alignment vertical="top" wrapText="1" readingOrder="1"/>
    </xf>
    <xf numFmtId="3" fontId="14" fillId="0" borderId="0" xfId="5" applyNumberFormat="1" applyFont="1" applyAlignment="1">
      <alignment horizontal="right" vertical="top" wrapText="1" readingOrder="1"/>
    </xf>
    <xf numFmtId="4" fontId="6" fillId="0" borderId="0" xfId="5" applyNumberFormat="1" applyFont="1" applyAlignment="1">
      <alignment horizontal="right" vertical="top" wrapText="1" readingOrder="1"/>
    </xf>
    <xf numFmtId="0" fontId="14" fillId="0" borderId="7" xfId="5" applyFont="1" applyBorder="1" applyAlignment="1">
      <alignment vertical="top" wrapText="1" readingOrder="1"/>
    </xf>
    <xf numFmtId="49" fontId="20" fillId="3" borderId="17" xfId="0" quotePrefix="1" applyNumberFormat="1" applyFont="1" applyFill="1" applyBorder="1" applyAlignment="1">
      <alignment horizontal="center" vertical="top" wrapText="1" readingOrder="1"/>
    </xf>
    <xf numFmtId="49" fontId="8" fillId="3" borderId="8" xfId="0" applyNumberFormat="1" applyFont="1" applyFill="1" applyBorder="1" applyAlignment="1">
      <alignment horizontal="center" vertical="top" wrapText="1" readingOrder="1"/>
    </xf>
    <xf numFmtId="2" fontId="6" fillId="3" borderId="8" xfId="0" applyNumberFormat="1" applyFont="1" applyFill="1" applyBorder="1" applyAlignment="1">
      <alignment horizontal="right" vertical="top" wrapText="1" readingOrder="1"/>
    </xf>
    <xf numFmtId="49" fontId="11" fillId="3" borderId="12" xfId="0" applyNumberFormat="1" applyFont="1" applyFill="1" applyBorder="1" applyAlignment="1">
      <alignment vertical="top" wrapText="1" readingOrder="1"/>
    </xf>
    <xf numFmtId="3" fontId="2" fillId="3" borderId="8" xfId="0" applyNumberFormat="1" applyFont="1" applyFill="1" applyBorder="1" applyAlignment="1">
      <alignment horizontal="right" vertical="top" wrapText="1" readingOrder="1"/>
    </xf>
    <xf numFmtId="49" fontId="11" fillId="3" borderId="3" xfId="0" quotePrefix="1" applyNumberFormat="1" applyFont="1" applyFill="1" applyBorder="1" applyAlignment="1">
      <alignment horizontal="center" vertical="top" wrapText="1" readingOrder="1"/>
    </xf>
    <xf numFmtId="49" fontId="11" fillId="3" borderId="0" xfId="0" applyNumberFormat="1" applyFont="1" applyFill="1" applyAlignment="1">
      <alignment horizontal="center" vertical="top" wrapText="1" readingOrder="1"/>
    </xf>
    <xf numFmtId="49" fontId="11" fillId="3" borderId="1" xfId="0" applyNumberFormat="1" applyFont="1" applyFill="1" applyBorder="1" applyAlignment="1">
      <alignment horizontal="left" vertical="top" wrapText="1" readingOrder="1"/>
    </xf>
    <xf numFmtId="3" fontId="2" fillId="3" borderId="0" xfId="0" applyNumberFormat="1" applyFont="1" applyFill="1" applyAlignment="1">
      <alignment horizontal="right" vertical="top" wrapText="1" readingOrder="1"/>
    </xf>
    <xf numFmtId="0" fontId="11" fillId="0" borderId="16" xfId="0" applyFont="1" applyBorder="1" applyAlignment="1">
      <alignment horizontal="left" vertical="top" wrapText="1" readingOrder="1"/>
    </xf>
    <xf numFmtId="165" fontId="6" fillId="0" borderId="16" xfId="0" applyNumberFormat="1" applyFont="1" applyBorder="1" applyAlignment="1">
      <alignment horizontal="right" vertical="top" wrapText="1" readingOrder="1"/>
    </xf>
    <xf numFmtId="3" fontId="11" fillId="0" borderId="19" xfId="0" applyNumberFormat="1" applyFont="1" applyBorder="1" applyAlignment="1">
      <alignment horizontal="left" vertical="top" wrapText="1" readingOrder="1"/>
    </xf>
    <xf numFmtId="0" fontId="4" fillId="0" borderId="18" xfId="0" applyFont="1" applyBorder="1" applyAlignment="1">
      <alignment horizontal="left" vertical="top" wrapText="1" readingOrder="1"/>
    </xf>
    <xf numFmtId="165" fontId="2" fillId="0" borderId="18" xfId="0" applyNumberFormat="1" applyFont="1" applyBorder="1" applyAlignment="1">
      <alignment horizontal="right" vertical="top" wrapText="1" readingOrder="1"/>
    </xf>
    <xf numFmtId="3" fontId="4" fillId="0" borderId="20" xfId="0" applyNumberFormat="1" applyFont="1" applyBorder="1" applyAlignment="1">
      <alignment horizontal="left" vertical="top" wrapText="1" readingOrder="1"/>
    </xf>
    <xf numFmtId="165" fontId="6" fillId="0" borderId="21" xfId="0" applyNumberFormat="1" applyFont="1" applyBorder="1" applyAlignment="1">
      <alignment horizontal="right" vertical="top" wrapText="1" readingOrder="1"/>
    </xf>
    <xf numFmtId="49" fontId="11" fillId="2" borderId="4" xfId="0" quotePrefix="1" applyNumberFormat="1" applyFont="1" applyFill="1" applyBorder="1" applyAlignment="1">
      <alignment horizontal="left" vertical="top" wrapText="1" readingOrder="1"/>
    </xf>
    <xf numFmtId="49" fontId="11" fillId="2" borderId="6" xfId="0" applyNumberFormat="1" applyFont="1" applyFill="1" applyBorder="1" applyAlignment="1">
      <alignment horizontal="left" vertical="top" wrapText="1" readingOrder="1"/>
    </xf>
    <xf numFmtId="3" fontId="2" fillId="2" borderId="5" xfId="0" applyNumberFormat="1" applyFont="1" applyFill="1" applyBorder="1" applyAlignment="1">
      <alignment horizontal="right" vertical="top" wrapText="1" readingOrder="1"/>
    </xf>
    <xf numFmtId="3" fontId="11" fillId="0" borderId="0" xfId="0" applyNumberFormat="1" applyFont="1" applyAlignment="1">
      <alignment vertical="top" wrapText="1" readingOrder="1"/>
    </xf>
    <xf numFmtId="3" fontId="2" fillId="0" borderId="0" xfId="0" quotePrefix="1" applyNumberFormat="1" applyFont="1" applyAlignment="1">
      <alignment horizontal="right" vertical="top" wrapText="1" readingOrder="1"/>
    </xf>
    <xf numFmtId="49" fontId="11" fillId="2" borderId="4" xfId="0" applyNumberFormat="1" applyFont="1" applyFill="1" applyBorder="1" applyAlignment="1">
      <alignment horizontal="left" vertical="top" wrapText="1" readingOrder="1"/>
    </xf>
    <xf numFmtId="0" fontId="10" fillId="0" borderId="22" xfId="0" applyFont="1" applyBorder="1" applyAlignment="1">
      <alignment horizontal="left" vertical="top" wrapText="1" readingOrder="1"/>
    </xf>
    <xf numFmtId="165" fontId="63" fillId="0" borderId="22" xfId="0" applyNumberFormat="1" applyFont="1" applyBorder="1" applyAlignment="1">
      <alignment vertical="top" wrapText="1" readingOrder="1"/>
    </xf>
    <xf numFmtId="0" fontId="11" fillId="0" borderId="23" xfId="0" applyFont="1" applyBorder="1" applyAlignment="1">
      <alignment horizontal="left" vertical="top" wrapText="1" readingOrder="1"/>
    </xf>
    <xf numFmtId="3" fontId="2" fillId="0" borderId="22" xfId="0" applyNumberFormat="1" applyFont="1" applyBorder="1" applyAlignment="1">
      <alignment horizontal="right" vertical="top" wrapText="1" readingOrder="1"/>
    </xf>
    <xf numFmtId="3" fontId="11" fillId="0" borderId="16" xfId="0" applyNumberFormat="1" applyFont="1" applyBorder="1" applyAlignment="1">
      <alignment horizontal="left" vertical="top" wrapText="1" readingOrder="1"/>
    </xf>
    <xf numFmtId="2" fontId="6" fillId="0" borderId="16" xfId="0" applyNumberFormat="1" applyFont="1" applyBorder="1" applyAlignment="1">
      <alignment horizontal="right" vertical="top" wrapText="1" readingOrder="1"/>
    </xf>
    <xf numFmtId="0" fontId="4" fillId="0" borderId="16" xfId="0" applyFont="1" applyBorder="1" applyAlignment="1">
      <alignment vertical="top" wrapText="1" readingOrder="1"/>
    </xf>
    <xf numFmtId="0" fontId="11" fillId="0" borderId="16" xfId="0" applyFont="1" applyBorder="1" applyAlignment="1">
      <alignment vertical="top" wrapText="1" readingOrder="1"/>
    </xf>
    <xf numFmtId="0" fontId="40" fillId="0" borderId="0" xfId="0" applyFont="1" applyAlignment="1" applyProtection="1">
      <alignment vertical="top" wrapText="1" readingOrder="1"/>
      <protection locked="0"/>
    </xf>
    <xf numFmtId="49" fontId="13" fillId="0" borderId="3" xfId="0" applyNumberFormat="1" applyFont="1" applyBorder="1" applyAlignment="1">
      <alignment vertical="top" readingOrder="1"/>
    </xf>
    <xf numFmtId="49" fontId="13" fillId="0" borderId="0" xfId="0" applyNumberFormat="1" applyFont="1" applyAlignment="1">
      <alignment vertical="top" readingOrder="1"/>
    </xf>
    <xf numFmtId="3" fontId="60" fillId="0" borderId="0" xfId="0" applyNumberFormat="1" applyFont="1" applyAlignment="1">
      <alignment vertical="top" wrapText="1" readingOrder="1"/>
    </xf>
    <xf numFmtId="3" fontId="14" fillId="0" borderId="0" xfId="0" applyNumberFormat="1" applyFont="1" applyAlignment="1" applyProtection="1">
      <alignment horizontal="right" vertical="top" wrapText="1" readingOrder="1"/>
      <protection locked="0"/>
    </xf>
    <xf numFmtId="0" fontId="5" fillId="0" borderId="0" xfId="0" applyFont="1" applyAlignment="1" applyProtection="1">
      <alignment vertical="top" readingOrder="1"/>
      <protection locked="0"/>
    </xf>
    <xf numFmtId="3" fontId="14" fillId="0" borderId="0" xfId="0" applyNumberFormat="1" applyFont="1" applyAlignment="1">
      <alignment horizontal="right" vertical="top" wrapText="1" readingOrder="1"/>
    </xf>
    <xf numFmtId="3" fontId="11" fillId="0" borderId="1" xfId="0" applyNumberFormat="1" applyFont="1" applyBorder="1" applyAlignment="1">
      <alignment horizontal="center" vertical="top" wrapText="1" readingOrder="1"/>
    </xf>
    <xf numFmtId="0" fontId="4" fillId="0" borderId="0" xfId="0" applyFont="1" applyAlignment="1" applyProtection="1">
      <alignment horizontal="justify" vertical="top" readingOrder="1"/>
      <protection locked="0"/>
    </xf>
    <xf numFmtId="0" fontId="50" fillId="0" borderId="0" xfId="0" applyFont="1" applyAlignment="1">
      <alignment vertical="top" readingOrder="1"/>
    </xf>
    <xf numFmtId="0" fontId="3" fillId="0" borderId="0" xfId="0" applyFont="1" applyAlignment="1" applyProtection="1">
      <alignment vertical="top" readingOrder="1"/>
      <protection locked="0"/>
    </xf>
    <xf numFmtId="3" fontId="14" fillId="0" borderId="1" xfId="0" applyNumberFormat="1" applyFont="1" applyBorder="1" applyAlignment="1">
      <alignment horizontal="right" vertical="top" readingOrder="1"/>
    </xf>
    <xf numFmtId="0" fontId="13" fillId="0" borderId="3" xfId="0" applyFont="1" applyBorder="1" applyAlignment="1" applyProtection="1">
      <alignment vertical="top" readingOrder="1"/>
      <protection locked="0"/>
    </xf>
    <xf numFmtId="0" fontId="13" fillId="0" borderId="0" xfId="0" applyFont="1" applyAlignment="1" applyProtection="1">
      <alignment vertical="top" readingOrder="1"/>
      <protection locked="0"/>
    </xf>
    <xf numFmtId="3" fontId="14" fillId="0" borderId="0" xfId="0" applyNumberFormat="1" applyFont="1" applyAlignment="1" applyProtection="1">
      <alignment vertical="top" readingOrder="1"/>
      <protection locked="0"/>
    </xf>
    <xf numFmtId="0" fontId="84" fillId="0" borderId="0" xfId="0" applyFont="1" applyAlignment="1">
      <alignment vertical="top" wrapText="1" readingOrder="1"/>
    </xf>
    <xf numFmtId="0" fontId="14" fillId="0" borderId="3" xfId="0" applyFont="1" applyBorder="1" applyAlignment="1" applyProtection="1">
      <alignment vertical="top" wrapText="1" readingOrder="1"/>
      <protection locked="0"/>
    </xf>
    <xf numFmtId="3" fontId="5" fillId="0" borderId="1" xfId="0" applyNumberFormat="1" applyFont="1" applyBorder="1" applyAlignment="1">
      <alignment horizontal="right" vertical="top" readingOrder="1"/>
    </xf>
    <xf numFmtId="3" fontId="95" fillId="0" borderId="0" xfId="0" applyNumberFormat="1" applyFont="1" applyAlignment="1">
      <alignment horizontal="left" vertical="top" wrapText="1" readingOrder="1"/>
    </xf>
    <xf numFmtId="3" fontId="48" fillId="3" borderId="8" xfId="0" applyNumberFormat="1" applyFont="1" applyFill="1" applyBorder="1" applyAlignment="1">
      <alignment horizontal="right" vertical="top" wrapText="1" readingOrder="1"/>
    </xf>
    <xf numFmtId="0" fontId="13" fillId="0" borderId="3" xfId="0" quotePrefix="1" applyFont="1" applyBorder="1" applyAlignment="1">
      <alignment vertical="top" wrapText="1" readingOrder="1"/>
    </xf>
    <xf numFmtId="0" fontId="13" fillId="0" borderId="0" xfId="0" quotePrefix="1" applyFont="1" applyAlignment="1">
      <alignment vertical="top" wrapText="1" readingOrder="1"/>
    </xf>
    <xf numFmtId="3" fontId="48" fillId="0" borderId="0" xfId="0" applyNumberFormat="1" applyFont="1" applyAlignment="1">
      <alignment horizontal="right" vertical="top" wrapText="1" readingOrder="1"/>
    </xf>
    <xf numFmtId="49" fontId="11" fillId="3" borderId="1" xfId="0" applyNumberFormat="1" applyFont="1" applyFill="1" applyBorder="1" applyAlignment="1">
      <alignment vertical="top" wrapText="1" readingOrder="1"/>
    </xf>
    <xf numFmtId="3" fontId="27" fillId="3" borderId="0" xfId="0" applyNumberFormat="1" applyFont="1" applyFill="1" applyAlignment="1">
      <alignment horizontal="right" vertical="top" wrapText="1" readingOrder="1"/>
    </xf>
    <xf numFmtId="0" fontId="21" fillId="0" borderId="0" xfId="0" applyFont="1" applyAlignment="1">
      <alignment vertical="top" wrapText="1" readingOrder="1"/>
    </xf>
    <xf numFmtId="0" fontId="6" fillId="0" borderId="1" xfId="0" applyFont="1" applyBorder="1" applyAlignment="1">
      <alignment horizontal="left" vertical="top" wrapText="1" readingOrder="1"/>
    </xf>
    <xf numFmtId="49" fontId="11" fillId="2" borderId="4" xfId="0" quotePrefix="1" applyNumberFormat="1" applyFont="1" applyFill="1" applyBorder="1" applyAlignment="1">
      <alignment horizontal="center" vertical="top" wrapText="1" readingOrder="1"/>
    </xf>
    <xf numFmtId="49" fontId="11" fillId="2" borderId="6" xfId="0" applyNumberFormat="1" applyFont="1" applyFill="1" applyBorder="1" applyAlignment="1">
      <alignment vertical="top" wrapText="1" readingOrder="1"/>
    </xf>
    <xf numFmtId="3" fontId="6" fillId="0" borderId="0" xfId="0" applyNumberFormat="1" applyFont="1" applyAlignment="1">
      <alignment horizontal="right" vertical="top" wrapText="1" readingOrder="1"/>
    </xf>
    <xf numFmtId="0" fontId="6" fillId="0" borderId="16" xfId="0" applyFont="1" applyBorder="1" applyAlignment="1">
      <alignment vertical="top" wrapText="1" readingOrder="1"/>
    </xf>
    <xf numFmtId="0" fontId="55" fillId="0" borderId="0" xfId="0" applyFont="1" applyAlignment="1" applyProtection="1">
      <alignment vertical="top" readingOrder="1"/>
      <protection locked="0"/>
    </xf>
    <xf numFmtId="0" fontId="59" fillId="0" borderId="0" xfId="0" applyFont="1" applyAlignment="1">
      <alignment horizontal="left" vertical="top" wrapText="1" readingOrder="1"/>
    </xf>
    <xf numFmtId="166" fontId="6" fillId="0" borderId="0" xfId="0" applyNumberFormat="1" applyFont="1" applyAlignment="1">
      <alignment horizontal="right" vertical="top" wrapText="1" readingOrder="1"/>
    </xf>
    <xf numFmtId="3" fontId="4" fillId="0" borderId="1" xfId="0" applyNumberFormat="1" applyFont="1" applyBorder="1" applyAlignment="1">
      <alignment horizontal="left" vertical="top" wrapText="1" readingOrder="1"/>
    </xf>
    <xf numFmtId="0" fontId="5" fillId="0" borderId="0" xfId="0" applyFont="1" applyAlignment="1">
      <alignment vertical="top" wrapText="1" readingOrder="1"/>
    </xf>
    <xf numFmtId="0" fontId="13" fillId="0" borderId="3" xfId="0" applyFont="1" applyBorder="1" applyAlignment="1">
      <alignment horizontal="center" vertical="top" wrapText="1" readingOrder="1"/>
    </xf>
    <xf numFmtId="0" fontId="13" fillId="0" borderId="0" xfId="0" applyFont="1" applyAlignment="1">
      <alignment horizontal="center" vertical="top" wrapText="1" readingOrder="1"/>
    </xf>
    <xf numFmtId="0" fontId="12" fillId="0" borderId="0" xfId="0" applyFont="1" applyAlignment="1">
      <alignment horizontal="right" vertical="top" wrapText="1" readingOrder="1"/>
    </xf>
    <xf numFmtId="0" fontId="13" fillId="0" borderId="0" xfId="0" quotePrefix="1" applyFont="1" applyAlignment="1">
      <alignment horizontal="center" vertical="top" wrapText="1" readingOrder="1"/>
    </xf>
    <xf numFmtId="0" fontId="56" fillId="0" borderId="0" xfId="0" applyFont="1" applyAlignment="1">
      <alignment vertical="top" readingOrder="1"/>
    </xf>
    <xf numFmtId="0" fontId="57" fillId="0" borderId="0" xfId="0" applyFont="1" applyAlignment="1">
      <alignment vertical="top" readingOrder="1"/>
    </xf>
    <xf numFmtId="0" fontId="58" fillId="0" borderId="0" xfId="0" applyFont="1" applyAlignment="1" applyProtection="1">
      <alignment vertical="top" wrapText="1" readingOrder="1"/>
      <protection locked="0"/>
    </xf>
    <xf numFmtId="49" fontId="63" fillId="0" borderId="3" xfId="0" applyNumberFormat="1" applyFont="1" applyBorder="1" applyAlignment="1">
      <alignment horizontal="center" vertical="top" wrapText="1" readingOrder="1"/>
    </xf>
    <xf numFmtId="0" fontId="13" fillId="0" borderId="0" xfId="0" quotePrefix="1" applyFont="1" applyAlignment="1" applyProtection="1">
      <alignment vertical="top" wrapText="1" readingOrder="1"/>
      <protection locked="0"/>
    </xf>
    <xf numFmtId="0" fontId="6" fillId="0" borderId="0" xfId="0" applyFont="1" applyAlignment="1">
      <alignment horizontal="right" vertical="top" wrapText="1" readingOrder="1"/>
    </xf>
    <xf numFmtId="49" fontId="11" fillId="0" borderId="3" xfId="0" quotePrefix="1" applyNumberFormat="1" applyFont="1" applyBorder="1" applyAlignment="1">
      <alignment horizontal="center" vertical="top" readingOrder="1"/>
    </xf>
    <xf numFmtId="0" fontId="96" fillId="0" borderId="0" xfId="0" applyFont="1" applyAlignment="1" applyProtection="1">
      <alignment vertical="top" wrapText="1" readingOrder="1"/>
      <protection locked="0"/>
    </xf>
    <xf numFmtId="49" fontId="10" fillId="0" borderId="3" xfId="0" applyNumberFormat="1" applyFont="1" applyBorder="1" applyAlignment="1">
      <alignment horizontal="center" vertical="top" wrapText="1" readingOrder="1"/>
    </xf>
    <xf numFmtId="0" fontId="14" fillId="0" borderId="3" xfId="0" quotePrefix="1" applyFont="1" applyBorder="1" applyAlignment="1">
      <alignment horizontal="center" vertical="top" wrapText="1" readingOrder="1"/>
    </xf>
    <xf numFmtId="0" fontId="14" fillId="0" borderId="0" xfId="0" quotePrefix="1" applyFont="1" applyAlignment="1">
      <alignment horizontal="center" vertical="top" wrapText="1" readingOrder="1"/>
    </xf>
    <xf numFmtId="2" fontId="12" fillId="0" borderId="0" xfId="0" applyNumberFormat="1" applyFont="1" applyAlignment="1">
      <alignment horizontal="right" vertical="top" wrapText="1" readingOrder="1"/>
    </xf>
    <xf numFmtId="3" fontId="49" fillId="0" borderId="1" xfId="0" applyNumberFormat="1" applyFont="1" applyBorder="1" applyAlignment="1">
      <alignment vertical="top" wrapText="1" readingOrder="1"/>
    </xf>
    <xf numFmtId="49" fontId="14" fillId="0" borderId="0" xfId="0" applyNumberFormat="1" applyFont="1" applyAlignment="1" applyProtection="1">
      <alignment vertical="top" wrapText="1" readingOrder="1"/>
      <protection locked="0"/>
    </xf>
    <xf numFmtId="0" fontId="2" fillId="0" borderId="0" xfId="0" applyFont="1" applyAlignment="1" applyProtection="1">
      <alignment vertical="top" readingOrder="1"/>
      <protection locked="0"/>
    </xf>
    <xf numFmtId="49" fontId="11" fillId="3" borderId="12" xfId="0" applyNumberFormat="1" applyFont="1" applyFill="1" applyBorder="1" applyAlignment="1">
      <alignment horizontal="left" vertical="top" wrapText="1" readingOrder="1"/>
    </xf>
    <xf numFmtId="0" fontId="6" fillId="0" borderId="24" xfId="0" applyFont="1" applyBorder="1" applyAlignment="1">
      <alignment vertical="top" wrapText="1" readingOrder="1"/>
    </xf>
    <xf numFmtId="0" fontId="6" fillId="0" borderId="14" xfId="0" applyFont="1" applyBorder="1" applyAlignment="1">
      <alignment horizontal="left" vertical="top" wrapText="1" readingOrder="1"/>
    </xf>
    <xf numFmtId="4" fontId="2" fillId="0" borderId="0" xfId="0" applyNumberFormat="1" applyFont="1" applyAlignment="1">
      <alignment horizontal="right" vertical="top" wrapText="1" readingOrder="1"/>
    </xf>
    <xf numFmtId="0" fontId="2" fillId="0" borderId="1" xfId="0" applyFont="1" applyBorder="1" applyAlignment="1">
      <alignment horizontal="left" vertical="top" wrapText="1" readingOrder="1"/>
    </xf>
    <xf numFmtId="0" fontId="96" fillId="0" borderId="0" xfId="0" applyFont="1" applyAlignment="1">
      <alignment vertical="top" wrapText="1" readingOrder="1"/>
    </xf>
    <xf numFmtId="0" fontId="97" fillId="0" borderId="0" xfId="5" applyFont="1" applyAlignment="1">
      <alignment vertical="top" wrapText="1" readingOrder="1"/>
    </xf>
    <xf numFmtId="0" fontId="97" fillId="0" borderId="0" xfId="0" applyFont="1" applyAlignment="1">
      <alignment vertical="top" wrapText="1" readingOrder="1"/>
    </xf>
    <xf numFmtId="0" fontId="11" fillId="0" borderId="0" xfId="5" applyFont="1" applyAlignment="1">
      <alignment vertical="top" wrapText="1" readingOrder="1"/>
    </xf>
    <xf numFmtId="49" fontId="6" fillId="0" borderId="3" xfId="5" applyNumberFormat="1" applyFont="1" applyBorder="1" applyAlignment="1">
      <alignment horizontal="center" vertical="top" readingOrder="1"/>
    </xf>
    <xf numFmtId="0" fontId="6" fillId="0" borderId="1" xfId="5" applyFont="1" applyBorder="1" applyAlignment="1">
      <alignment horizontal="left" vertical="top" wrapText="1" readingOrder="1"/>
    </xf>
    <xf numFmtId="49" fontId="11" fillId="2" borderId="5" xfId="0" applyNumberFormat="1" applyFont="1" applyFill="1" applyBorder="1" applyAlignment="1">
      <alignment horizontal="center" vertical="top" wrapText="1" readingOrder="1"/>
    </xf>
    <xf numFmtId="49" fontId="11" fillId="0" borderId="3" xfId="0" applyNumberFormat="1" applyFont="1" applyBorder="1" applyAlignment="1">
      <alignment vertical="top" wrapText="1" readingOrder="1"/>
    </xf>
    <xf numFmtId="2" fontId="4" fillId="0" borderId="0" xfId="0" applyNumberFormat="1" applyFont="1" applyAlignment="1">
      <alignment vertical="top" wrapText="1" readingOrder="1"/>
    </xf>
    <xf numFmtId="0" fontId="25" fillId="0" borderId="0" xfId="0" applyFont="1" applyAlignment="1" applyProtection="1">
      <alignment vertical="top" wrapText="1" readingOrder="1"/>
      <protection locked="0"/>
    </xf>
    <xf numFmtId="49" fontId="24" fillId="0" borderId="3" xfId="0" applyNumberFormat="1" applyFont="1" applyBorder="1" applyAlignment="1">
      <alignment vertical="top" wrapText="1" readingOrder="1"/>
    </xf>
    <xf numFmtId="49" fontId="24" fillId="0" borderId="0" xfId="0" applyNumberFormat="1" applyFont="1" applyAlignment="1">
      <alignment vertical="top" wrapText="1" readingOrder="1"/>
    </xf>
    <xf numFmtId="0" fontId="13" fillId="0" borderId="1" xfId="0" applyFont="1" applyBorder="1" applyAlignment="1">
      <alignment horizontal="left" vertical="top" wrapText="1" readingOrder="1"/>
    </xf>
    <xf numFmtId="0" fontId="12" fillId="0" borderId="3" xfId="0" applyFont="1" applyBorder="1" applyAlignment="1">
      <alignment vertical="top" wrapText="1" readingOrder="1"/>
    </xf>
    <xf numFmtId="0" fontId="12" fillId="0" borderId="0" xfId="0" applyFont="1" applyAlignment="1">
      <alignment vertical="top" wrapText="1" readingOrder="1"/>
    </xf>
    <xf numFmtId="0" fontId="12" fillId="0" borderId="1" xfId="0" applyFont="1" applyBorder="1" applyAlignment="1">
      <alignment horizontal="left" vertical="top" wrapText="1" readingOrder="1"/>
    </xf>
    <xf numFmtId="49" fontId="13" fillId="0" borderId="3" xfId="0" quotePrefix="1" applyNumberFormat="1" applyFont="1" applyBorder="1" applyAlignment="1">
      <alignment horizontal="center" vertical="top" readingOrder="1"/>
    </xf>
    <xf numFmtId="0" fontId="3" fillId="0" borderId="1" xfId="0" applyFont="1" applyBorder="1" applyAlignment="1">
      <alignment vertical="top" readingOrder="1"/>
    </xf>
    <xf numFmtId="3" fontId="11" fillId="0" borderId="1" xfId="0" applyNumberFormat="1" applyFont="1" applyBorder="1" applyAlignment="1">
      <alignment horizontal="left" vertical="top" readingOrder="1"/>
    </xf>
    <xf numFmtId="49" fontId="13" fillId="0" borderId="3" xfId="0" applyNumberFormat="1" applyFont="1" applyBorder="1" applyAlignment="1">
      <alignment horizontal="center" vertical="top" wrapText="1" readingOrder="1"/>
    </xf>
    <xf numFmtId="49" fontId="13" fillId="0" borderId="0" xfId="0" quotePrefix="1" applyNumberFormat="1" applyFont="1" applyAlignment="1">
      <alignment horizontal="center" vertical="top" wrapText="1" readingOrder="1"/>
    </xf>
    <xf numFmtId="3" fontId="13" fillId="0" borderId="0" xfId="0" applyNumberFormat="1" applyFont="1" applyAlignment="1">
      <alignment vertical="top" wrapText="1" readingOrder="1"/>
    </xf>
    <xf numFmtId="0" fontId="36" fillId="0" borderId="0" xfId="0" applyFont="1" applyAlignment="1" applyProtection="1">
      <alignment vertical="top" wrapText="1" readingOrder="1"/>
      <protection locked="0"/>
    </xf>
    <xf numFmtId="49" fontId="25" fillId="0" borderId="3" xfId="0" applyNumberFormat="1" applyFont="1" applyBorder="1" applyAlignment="1">
      <alignment vertical="top" wrapText="1" readingOrder="1"/>
    </xf>
    <xf numFmtId="49" fontId="25" fillId="0" borderId="0" xfId="0" applyNumberFormat="1" applyFont="1" applyAlignment="1">
      <alignment vertical="top" wrapText="1" readingOrder="1"/>
    </xf>
    <xf numFmtId="0" fontId="11" fillId="0" borderId="3" xfId="0" applyFont="1" applyBorder="1" applyAlignment="1">
      <alignment vertical="top" wrapText="1" readingOrder="1"/>
    </xf>
    <xf numFmtId="2" fontId="6" fillId="0" borderId="0" xfId="0" applyNumberFormat="1" applyFont="1" applyAlignment="1">
      <alignment horizontal="center" vertical="top" wrapText="1" readingOrder="1"/>
    </xf>
    <xf numFmtId="0" fontId="10" fillId="0" borderId="0" xfId="0" applyFont="1" applyAlignment="1" applyProtection="1">
      <alignment horizontal="left" vertical="top" wrapText="1" readingOrder="1"/>
      <protection locked="0"/>
    </xf>
    <xf numFmtId="0" fontId="20" fillId="0" borderId="3" xfId="0" applyFont="1" applyBorder="1" applyAlignment="1">
      <alignment vertical="top" wrapText="1" readingOrder="1"/>
    </xf>
    <xf numFmtId="0" fontId="20" fillId="0" borderId="3" xfId="0" applyFont="1" applyBorder="1" applyAlignment="1">
      <alignment horizontal="left" vertical="top" wrapText="1" readingOrder="1"/>
    </xf>
    <xf numFmtId="2" fontId="6" fillId="0" borderId="0" xfId="0" applyNumberFormat="1" applyFont="1" applyAlignment="1">
      <alignment horizontal="left" vertical="top" wrapText="1" readingOrder="1"/>
    </xf>
    <xf numFmtId="3" fontId="24" fillId="0" borderId="0" xfId="0" applyNumberFormat="1" applyFont="1" applyAlignment="1">
      <alignment horizontal="left" vertical="top" wrapText="1" readingOrder="1"/>
    </xf>
    <xf numFmtId="0" fontId="11" fillId="0" borderId="3" xfId="0" quotePrefix="1" applyFont="1" applyBorder="1" applyAlignment="1">
      <alignment vertical="top" wrapText="1" readingOrder="1"/>
    </xf>
    <xf numFmtId="0" fontId="11" fillId="0" borderId="0" xfId="0" quotePrefix="1" applyFont="1" applyAlignment="1">
      <alignment vertical="top" wrapText="1" readingOrder="1"/>
    </xf>
    <xf numFmtId="2" fontId="6" fillId="0" borderId="0" xfId="0" quotePrefix="1" applyNumberFormat="1" applyFont="1" applyAlignment="1">
      <alignment horizontal="right" vertical="top" wrapText="1" readingOrder="1"/>
    </xf>
    <xf numFmtId="3" fontId="24" fillId="0" borderId="0" xfId="0" applyNumberFormat="1" applyFont="1" applyAlignment="1">
      <alignment horizontal="justify" vertical="top" wrapText="1" readingOrder="1"/>
    </xf>
    <xf numFmtId="0" fontId="6" fillId="0" borderId="0" xfId="0" quotePrefix="1" applyFont="1" applyAlignment="1">
      <alignment horizontal="left" vertical="top" wrapText="1" readingOrder="1"/>
    </xf>
    <xf numFmtId="0" fontId="63" fillId="0" borderId="3" xfId="0" applyFont="1" applyBorder="1" applyAlignment="1">
      <alignment vertical="top" wrapText="1" readingOrder="1"/>
    </xf>
    <xf numFmtId="0" fontId="63" fillId="0" borderId="0" xfId="0" applyFont="1" applyAlignment="1">
      <alignment vertical="top" wrapText="1" readingOrder="1"/>
    </xf>
    <xf numFmtId="3" fontId="20" fillId="0" borderId="0" xfId="0" applyNumberFormat="1" applyFont="1" applyAlignment="1">
      <alignment horizontal="justify" vertical="top" wrapText="1" readingOrder="1"/>
    </xf>
    <xf numFmtId="1" fontId="26" fillId="0" borderId="0" xfId="0" applyNumberFormat="1" applyFont="1" applyAlignment="1" applyProtection="1">
      <alignment vertical="top" wrapText="1" readingOrder="1"/>
      <protection locked="0"/>
    </xf>
    <xf numFmtId="1" fontId="23" fillId="0" borderId="3" xfId="0" applyNumberFormat="1" applyFont="1" applyBorder="1" applyAlignment="1">
      <alignment vertical="top" wrapText="1" readingOrder="1"/>
    </xf>
    <xf numFmtId="1" fontId="23" fillId="0" borderId="0" xfId="0" applyNumberFormat="1" applyFont="1" applyAlignment="1">
      <alignment vertical="top" wrapText="1" readingOrder="1"/>
    </xf>
    <xf numFmtId="49" fontId="11" fillId="0" borderId="1" xfId="0" applyNumberFormat="1" applyFont="1" applyBorder="1" applyAlignment="1">
      <alignment horizontal="left" vertical="top" wrapText="1" readingOrder="1"/>
    </xf>
    <xf numFmtId="3" fontId="4" fillId="0" borderId="0" xfId="0" applyNumberFormat="1" applyFont="1" applyAlignment="1">
      <alignment vertical="top" readingOrder="1"/>
    </xf>
    <xf numFmtId="0" fontId="13" fillId="0" borderId="3" xfId="0" applyFont="1" applyBorder="1" applyAlignment="1">
      <alignment vertical="top" wrapText="1" readingOrder="1"/>
    </xf>
    <xf numFmtId="3" fontId="12" fillId="0" borderId="0" xfId="0" applyNumberFormat="1" applyFont="1" applyAlignment="1">
      <alignment horizontal="left" vertical="top" wrapText="1" readingOrder="1"/>
    </xf>
    <xf numFmtId="3" fontId="12" fillId="0" borderId="1" xfId="0" applyNumberFormat="1" applyFont="1" applyBorder="1" applyAlignment="1">
      <alignment horizontal="left" vertical="top" wrapText="1" readingOrder="1"/>
    </xf>
    <xf numFmtId="3" fontId="93" fillId="0" borderId="0" xfId="0" applyNumberFormat="1" applyFont="1" applyAlignment="1">
      <alignment horizontal="right" vertical="top" wrapText="1" readingOrder="1"/>
    </xf>
    <xf numFmtId="3" fontId="2" fillId="0" borderId="1" xfId="0" applyNumberFormat="1" applyFont="1" applyBorder="1" applyAlignment="1">
      <alignment horizontal="right" vertical="top" wrapText="1" readingOrder="1"/>
    </xf>
    <xf numFmtId="0" fontId="16" fillId="0" borderId="3" xfId="0" applyFont="1" applyBorder="1" applyAlignment="1">
      <alignment vertical="top" wrapText="1" readingOrder="1"/>
    </xf>
    <xf numFmtId="0" fontId="16" fillId="0" borderId="0" xfId="0" applyFont="1" applyAlignment="1">
      <alignment vertical="top" wrapText="1" readingOrder="1"/>
    </xf>
    <xf numFmtId="3" fontId="15" fillId="0" borderId="0" xfId="0" applyNumberFormat="1" applyFont="1" applyAlignment="1">
      <alignment horizontal="left" vertical="top" wrapText="1" readingOrder="1"/>
    </xf>
    <xf numFmtId="3" fontId="62" fillId="0" borderId="0" xfId="0" applyNumberFormat="1" applyFont="1" applyAlignment="1">
      <alignment horizontal="left" vertical="top" wrapText="1" readingOrder="1"/>
    </xf>
    <xf numFmtId="0" fontId="13" fillId="0" borderId="0" xfId="0" applyFont="1" applyAlignment="1">
      <alignment horizontal="right" vertical="top" wrapText="1" readingOrder="1"/>
    </xf>
    <xf numFmtId="3" fontId="52" fillId="0" borderId="0" xfId="0" applyNumberFormat="1" applyFont="1" applyAlignment="1">
      <alignment horizontal="left" vertical="top" wrapText="1" readingOrder="1"/>
    </xf>
    <xf numFmtId="0" fontId="50" fillId="0" borderId="3" xfId="0" applyFont="1" applyBorder="1" applyAlignment="1">
      <alignment horizontal="center" vertical="top" readingOrder="1"/>
    </xf>
    <xf numFmtId="4" fontId="6" fillId="0" borderId="0" xfId="0" applyNumberFormat="1" applyFont="1" applyAlignment="1">
      <alignment horizontal="right" vertical="top" readingOrder="1"/>
    </xf>
    <xf numFmtId="0" fontId="13" fillId="0" borderId="3" xfId="0" applyFont="1" applyBorder="1" applyAlignment="1">
      <alignment vertical="top" readingOrder="1"/>
    </xf>
    <xf numFmtId="0" fontId="13" fillId="0" borderId="0" xfId="0" applyFont="1" applyAlignment="1">
      <alignment vertical="top" readingOrder="1"/>
    </xf>
    <xf numFmtId="3" fontId="2" fillId="0" borderId="0" xfId="0" applyNumberFormat="1" applyFont="1" applyAlignment="1">
      <alignment horizontal="right" vertical="top" readingOrder="1"/>
    </xf>
    <xf numFmtId="0" fontId="11" fillId="0" borderId="1" xfId="0" applyFont="1" applyBorder="1" applyAlignment="1">
      <alignment horizontal="left" vertical="top" readingOrder="1"/>
    </xf>
    <xf numFmtId="0" fontId="6" fillId="0" borderId="1" xfId="0" applyFont="1" applyBorder="1" applyAlignment="1">
      <alignment horizontal="left" vertical="top" readingOrder="1"/>
    </xf>
    <xf numFmtId="49" fontId="3" fillId="0" borderId="0" xfId="0" applyNumberFormat="1" applyFont="1" applyAlignment="1">
      <alignment vertical="top" wrapText="1" readingOrder="1"/>
    </xf>
    <xf numFmtId="0" fontId="39" fillId="0" borderId="0" xfId="0" applyFont="1" applyAlignment="1" applyProtection="1">
      <alignment vertical="top" wrapText="1" readingOrder="1"/>
      <protection locked="0"/>
    </xf>
    <xf numFmtId="2" fontId="13" fillId="0" borderId="0" xfId="0" applyNumberFormat="1" applyFont="1" applyAlignment="1">
      <alignment horizontal="right" vertical="top" readingOrder="1"/>
    </xf>
    <xf numFmtId="3" fontId="6" fillId="0" borderId="1" xfId="0" applyNumberFormat="1" applyFont="1" applyBorder="1" applyAlignment="1">
      <alignment horizontal="left" vertical="top" readingOrder="1"/>
    </xf>
    <xf numFmtId="0" fontId="6" fillId="0" borderId="3" xfId="0" applyFont="1" applyBorder="1" applyAlignment="1">
      <alignment vertical="top" wrapText="1" readingOrder="1"/>
    </xf>
    <xf numFmtId="3" fontId="95" fillId="0" borderId="0" xfId="0" applyNumberFormat="1" applyFont="1" applyAlignment="1" applyProtection="1">
      <alignment horizontal="right" vertical="top" wrapText="1" readingOrder="1"/>
      <protection locked="0"/>
    </xf>
    <xf numFmtId="0" fontId="95" fillId="0" borderId="0" xfId="0" applyFont="1" applyAlignment="1" applyProtection="1">
      <alignment vertical="top" wrapText="1" readingOrder="1"/>
      <protection locked="0"/>
    </xf>
    <xf numFmtId="3" fontId="95" fillId="0" borderId="0" xfId="0" applyNumberFormat="1" applyFont="1" applyAlignment="1">
      <alignment horizontal="right" vertical="top" wrapText="1" readingOrder="1"/>
    </xf>
    <xf numFmtId="2" fontId="6" fillId="0" borderId="0" xfId="0" applyNumberFormat="1" applyFont="1" applyAlignment="1">
      <alignment horizontal="right" vertical="top" wrapText="1"/>
    </xf>
    <xf numFmtId="4" fontId="97" fillId="0" borderId="0" xfId="0" applyNumberFormat="1" applyFont="1" applyAlignment="1">
      <alignment horizontal="right" vertical="top" wrapText="1"/>
    </xf>
    <xf numFmtId="3" fontId="99" fillId="0" borderId="1" xfId="0" applyNumberFormat="1" applyFont="1" applyBorder="1" applyAlignment="1" applyProtection="1">
      <alignment horizontal="right" vertical="top" wrapText="1" readingOrder="1"/>
      <protection locked="0"/>
    </xf>
    <xf numFmtId="49" fontId="6" fillId="0" borderId="17" xfId="0" quotePrefix="1" applyNumberFormat="1" applyFont="1" applyBorder="1" applyAlignment="1">
      <alignment horizontal="center" vertical="top" wrapText="1" readingOrder="1"/>
    </xf>
    <xf numFmtId="49" fontId="6" fillId="0" borderId="8" xfId="0" quotePrefix="1" applyNumberFormat="1" applyFont="1" applyBorder="1" applyAlignment="1">
      <alignment horizontal="center" vertical="top" wrapText="1" readingOrder="1"/>
    </xf>
    <xf numFmtId="49" fontId="6" fillId="0" borderId="8" xfId="0" applyNumberFormat="1" applyFont="1" applyBorder="1" applyAlignment="1">
      <alignment vertical="top" wrapText="1" readingOrder="1"/>
    </xf>
    <xf numFmtId="49" fontId="6" fillId="0" borderId="8" xfId="0" applyNumberFormat="1" applyFont="1" applyBorder="1" applyAlignment="1">
      <alignment horizontal="left" vertical="top" wrapText="1" readingOrder="1"/>
    </xf>
    <xf numFmtId="3" fontId="6" fillId="0" borderId="8" xfId="0" applyNumberFormat="1" applyFont="1" applyBorder="1" applyAlignment="1">
      <alignment horizontal="right" vertical="top" wrapText="1" readingOrder="1"/>
    </xf>
    <xf numFmtId="49" fontId="6" fillId="0" borderId="12" xfId="0" applyNumberFormat="1" applyFont="1" applyBorder="1" applyAlignment="1">
      <alignment vertical="top" wrapText="1" readingOrder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165" fontId="2" fillId="0" borderId="18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 applyProtection="1">
      <alignment horizontal="right" vertical="top" wrapText="1" readingOrder="1"/>
      <protection locked="0"/>
    </xf>
    <xf numFmtId="3" fontId="10" fillId="0" borderId="0" xfId="5" applyNumberFormat="1" applyFont="1" applyAlignment="1">
      <alignment vertical="top" wrapText="1" readingOrder="1"/>
    </xf>
    <xf numFmtId="3" fontId="11" fillId="0" borderId="0" xfId="5" applyNumberFormat="1" applyFont="1" applyAlignment="1">
      <alignment horizontal="right" vertical="top" wrapText="1" readingOrder="1"/>
    </xf>
    <xf numFmtId="3" fontId="48" fillId="0" borderId="0" xfId="0" applyNumberFormat="1" applyFont="1" applyAlignment="1" applyProtection="1">
      <alignment horizontal="right" vertical="top" wrapText="1" readingOrder="1"/>
      <protection locked="0"/>
    </xf>
    <xf numFmtId="3" fontId="11" fillId="0" borderId="0" xfId="0" applyNumberFormat="1" applyFont="1" applyAlignment="1">
      <alignment horizontal="right" vertical="top" wrapText="1" readingOrder="1"/>
    </xf>
    <xf numFmtId="3" fontId="63" fillId="0" borderId="0" xfId="0" applyNumberFormat="1" applyFont="1" applyAlignment="1">
      <alignment horizontal="right" vertical="top" wrapText="1" readingOrder="1"/>
    </xf>
    <xf numFmtId="3" fontId="6" fillId="3" borderId="0" xfId="0" applyNumberFormat="1" applyFont="1" applyFill="1" applyAlignment="1">
      <alignment horizontal="right" vertical="top" wrapText="1" readingOrder="1"/>
    </xf>
    <xf numFmtId="3" fontId="55" fillId="0" borderId="0" xfId="0" applyNumberFormat="1" applyFont="1" applyAlignment="1" applyProtection="1">
      <alignment vertical="top" readingOrder="1"/>
      <protection locked="0"/>
    </xf>
    <xf numFmtId="3" fontId="5" fillId="0" borderId="0" xfId="0" applyNumberFormat="1" applyFont="1" applyAlignment="1" applyProtection="1">
      <alignment vertical="top" readingOrder="1"/>
      <protection locked="0"/>
    </xf>
    <xf numFmtId="3" fontId="14" fillId="0" borderId="1" xfId="0" applyNumberFormat="1" applyFont="1" applyBorder="1" applyAlignment="1" applyProtection="1">
      <alignment vertical="top" readingOrder="1"/>
      <protection locked="0"/>
    </xf>
    <xf numFmtId="3" fontId="5" fillId="0" borderId="0" xfId="0" applyNumberFormat="1" applyFont="1" applyAlignment="1">
      <alignment vertical="top" readingOrder="1"/>
    </xf>
    <xf numFmtId="3" fontId="14" fillId="0" borderId="1" xfId="0" applyNumberFormat="1" applyFont="1" applyBorder="1" applyAlignment="1">
      <alignment vertical="top" readingOrder="1"/>
    </xf>
    <xf numFmtId="3" fontId="3" fillId="0" borderId="0" xfId="0" applyNumberFormat="1" applyFont="1" applyAlignment="1">
      <alignment vertical="top" readingOrder="1"/>
    </xf>
    <xf numFmtId="3" fontId="68" fillId="0" borderId="0" xfId="0" applyNumberFormat="1" applyFont="1" applyAlignment="1">
      <alignment vertical="top" readingOrder="1"/>
    </xf>
    <xf numFmtId="3" fontId="71" fillId="0" borderId="0" xfId="0" applyNumberFormat="1" applyFont="1" applyAlignment="1">
      <alignment vertical="top" wrapText="1" readingOrder="1"/>
    </xf>
    <xf numFmtId="3" fontId="71" fillId="0" borderId="14" xfId="0" applyNumberFormat="1" applyFont="1" applyBorder="1" applyAlignment="1">
      <alignment vertical="top" readingOrder="1"/>
    </xf>
    <xf numFmtId="3" fontId="5" fillId="0" borderId="1" xfId="0" applyNumberFormat="1" applyFont="1" applyBorder="1" applyAlignment="1">
      <alignment vertical="top" readingOrder="1"/>
    </xf>
    <xf numFmtId="3" fontId="12" fillId="0" borderId="0" xfId="0" applyNumberFormat="1" applyFont="1" applyAlignment="1" applyProtection="1">
      <alignment vertical="top" wrapText="1" readingOrder="1"/>
      <protection locked="0"/>
    </xf>
    <xf numFmtId="3" fontId="13" fillId="0" borderId="0" xfId="0" applyNumberFormat="1" applyFont="1" applyAlignment="1" applyProtection="1">
      <alignment vertical="top" wrapText="1" readingOrder="1"/>
      <protection locked="0"/>
    </xf>
    <xf numFmtId="3" fontId="14" fillId="0" borderId="1" xfId="0" applyNumberFormat="1" applyFont="1" applyBorder="1" applyAlignment="1" applyProtection="1">
      <alignment vertical="top" wrapText="1" readingOrder="1"/>
      <protection locked="0"/>
    </xf>
    <xf numFmtId="3" fontId="6" fillId="0" borderId="0" xfId="0" applyNumberFormat="1" applyFont="1" applyAlignment="1" applyProtection="1">
      <alignment vertical="top" readingOrder="1"/>
      <protection locked="0"/>
    </xf>
    <xf numFmtId="3" fontId="6" fillId="0" borderId="1" xfId="0" applyNumberFormat="1" applyFont="1" applyBorder="1" applyAlignment="1" applyProtection="1">
      <alignment vertical="top" readingOrder="1"/>
      <protection locked="0"/>
    </xf>
    <xf numFmtId="3" fontId="2" fillId="0" borderId="0" xfId="0" applyNumberFormat="1" applyFont="1" applyAlignment="1" applyProtection="1">
      <alignment vertical="top"/>
      <protection locked="0"/>
    </xf>
    <xf numFmtId="3" fontId="2" fillId="0" borderId="1" xfId="0" applyNumberFormat="1" applyFont="1" applyBorder="1" applyAlignment="1" applyProtection="1">
      <alignment vertical="top"/>
      <protection locked="0"/>
    </xf>
    <xf numFmtId="3" fontId="12" fillId="0" borderId="0" xfId="0" applyNumberFormat="1" applyFont="1" applyAlignment="1">
      <alignment horizontal="right" vertical="top" wrapText="1" readingOrder="1"/>
    </xf>
    <xf numFmtId="3" fontId="5" fillId="0" borderId="3" xfId="0" applyNumberFormat="1" applyFont="1" applyBorder="1" applyAlignment="1">
      <alignment vertical="top" readingOrder="1"/>
    </xf>
    <xf numFmtId="3" fontId="2" fillId="0" borderId="0" xfId="0" applyNumberFormat="1" applyFont="1" applyAlignment="1">
      <alignment horizontal="left" vertical="top" readingOrder="1"/>
    </xf>
    <xf numFmtId="3" fontId="10" fillId="0" borderId="0" xfId="0" applyNumberFormat="1" applyFont="1" applyAlignment="1" applyProtection="1">
      <alignment vertical="top" wrapText="1" readingOrder="1"/>
      <protection locked="0"/>
    </xf>
    <xf numFmtId="3" fontId="11" fillId="3" borderId="0" xfId="0" applyNumberFormat="1" applyFont="1" applyFill="1" applyAlignment="1">
      <alignment horizontal="right" vertical="top" wrapText="1" readingOrder="1"/>
    </xf>
    <xf numFmtId="3" fontId="2" fillId="0" borderId="0" xfId="0" applyNumberFormat="1" applyFont="1" applyAlignment="1">
      <alignment vertical="top" readingOrder="1"/>
    </xf>
    <xf numFmtId="3" fontId="2" fillId="0" borderId="1" xfId="0" applyNumberFormat="1" applyFont="1" applyBorder="1" applyAlignment="1">
      <alignment vertical="top" readingOrder="1"/>
    </xf>
    <xf numFmtId="3" fontId="51" fillId="0" borderId="0" xfId="5" applyNumberFormat="1" applyFont="1" applyAlignment="1">
      <alignment horizontal="right" vertical="top" wrapText="1" readingOrder="1"/>
    </xf>
    <xf numFmtId="3" fontId="4" fillId="0" borderId="13" xfId="0" applyNumberFormat="1" applyFont="1" applyBorder="1" applyAlignment="1" applyProtection="1">
      <alignment horizontal="right" vertical="top" wrapText="1" readingOrder="1"/>
      <protection locked="0"/>
    </xf>
    <xf numFmtId="3" fontId="20" fillId="0" borderId="0" xfId="0" applyNumberFormat="1" applyFont="1" applyAlignment="1">
      <alignment horizontal="right" vertical="top" wrapText="1" readingOrder="1"/>
    </xf>
    <xf numFmtId="3" fontId="4" fillId="0" borderId="4" xfId="0" applyNumberFormat="1" applyFont="1" applyBorder="1" applyAlignment="1" applyProtection="1">
      <alignment horizontal="right" vertical="top" wrapText="1" readingOrder="1"/>
      <protection locked="0"/>
    </xf>
    <xf numFmtId="3" fontId="2" fillId="0" borderId="6" xfId="0" applyNumberFormat="1" applyFont="1" applyBorder="1" applyAlignment="1" applyProtection="1">
      <alignment horizontal="right" vertical="top" wrapText="1" readingOrder="1"/>
      <protection locked="0"/>
    </xf>
    <xf numFmtId="3" fontId="4" fillId="0" borderId="3" xfId="0" applyNumberFormat="1" applyFont="1" applyBorder="1" applyAlignment="1" applyProtection="1">
      <alignment horizontal="right" vertical="top" wrapText="1" readingOrder="1"/>
      <protection locked="0"/>
    </xf>
    <xf numFmtId="3" fontId="6" fillId="0" borderId="6" xfId="0" applyNumberFormat="1" applyFont="1" applyBorder="1" applyAlignment="1" applyProtection="1">
      <alignment horizontal="right" vertical="top" wrapText="1" readingOrder="1"/>
      <protection locked="0"/>
    </xf>
    <xf numFmtId="2" fontId="4" fillId="0" borderId="0" xfId="5" applyNumberFormat="1" applyFont="1" applyAlignment="1">
      <alignment vertical="top" wrapText="1"/>
    </xf>
    <xf numFmtId="3" fontId="52" fillId="0" borderId="0" xfId="5" applyNumberFormat="1" applyFont="1" applyAlignment="1">
      <alignment vertical="top" wrapText="1" readingOrder="1"/>
    </xf>
    <xf numFmtId="0" fontId="51" fillId="0" borderId="0" xfId="5" applyFont="1" applyAlignment="1">
      <alignment vertical="top" wrapText="1" readingOrder="1"/>
    </xf>
    <xf numFmtId="3" fontId="13" fillId="0" borderId="25" xfId="5" applyNumberFormat="1" applyFont="1" applyBorder="1" applyAlignment="1">
      <alignment vertical="top" wrapText="1" readingOrder="1"/>
    </xf>
    <xf numFmtId="3" fontId="13" fillId="0" borderId="7" xfId="5" applyNumberFormat="1" applyFont="1" applyBorder="1" applyAlignment="1">
      <alignment vertical="top" wrapText="1" readingOrder="1"/>
    </xf>
    <xf numFmtId="164" fontId="13" fillId="0" borderId="0" xfId="5" applyNumberFormat="1" applyFont="1" applyAlignment="1">
      <alignment horizontal="left" vertical="top" wrapText="1" readingOrder="1"/>
    </xf>
    <xf numFmtId="3" fontId="52" fillId="0" borderId="1" xfId="5" applyNumberFormat="1" applyFont="1" applyBorder="1" applyAlignment="1">
      <alignment horizontal="justify" vertical="top" wrapText="1" readingOrder="1"/>
    </xf>
    <xf numFmtId="164" fontId="14" fillId="0" borderId="0" xfId="5" applyNumberFormat="1" applyFont="1" applyAlignment="1">
      <alignment horizontal="left" vertical="top" wrapText="1" readingOrder="1"/>
    </xf>
    <xf numFmtId="49" fontId="11" fillId="0" borderId="10" xfId="5" applyNumberFormat="1" applyFont="1" applyBorder="1" applyAlignment="1">
      <alignment vertical="top" wrapText="1" readingOrder="1"/>
    </xf>
    <xf numFmtId="3" fontId="4" fillId="0" borderId="26" xfId="5" applyNumberFormat="1" applyFont="1" applyBorder="1" applyAlignment="1" applyProtection="1">
      <alignment horizontal="right" vertical="top" wrapText="1" readingOrder="1"/>
      <protection locked="0"/>
    </xf>
    <xf numFmtId="4" fontId="6" fillId="0" borderId="16" xfId="0" applyNumberFormat="1" applyFont="1" applyBorder="1" applyAlignment="1">
      <alignment horizontal="right" vertical="top" wrapText="1" readingOrder="1"/>
    </xf>
    <xf numFmtId="0" fontId="4" fillId="0" borderId="16" xfId="0" applyFont="1" applyBorder="1" applyAlignment="1">
      <alignment horizontal="left" vertical="top" wrapText="1" readingOrder="1"/>
    </xf>
    <xf numFmtId="165" fontId="2" fillId="0" borderId="16" xfId="0" applyNumberFormat="1" applyFont="1" applyBorder="1" applyAlignment="1">
      <alignment horizontal="right" vertical="top" wrapText="1" readingOrder="1"/>
    </xf>
    <xf numFmtId="3" fontId="4" fillId="0" borderId="19" xfId="0" applyNumberFormat="1" applyFont="1" applyBorder="1" applyAlignment="1">
      <alignment horizontal="left" vertical="top" wrapText="1" readingOrder="1"/>
    </xf>
    <xf numFmtId="49" fontId="44" fillId="0" borderId="3" xfId="0" applyNumberFormat="1" applyFont="1" applyBorder="1" applyAlignment="1">
      <alignment horizontal="center" vertical="top" wrapText="1" readingOrder="1"/>
    </xf>
    <xf numFmtId="49" fontId="44" fillId="0" borderId="0" xfId="0" applyNumberFormat="1" applyFont="1" applyAlignment="1">
      <alignment horizontal="center" vertical="top" wrapText="1" readingOrder="1"/>
    </xf>
    <xf numFmtId="0" fontId="46" fillId="0" borderId="21" xfId="0" applyFont="1" applyBorder="1" applyAlignment="1">
      <alignment horizontal="left" vertical="top" wrapText="1" readingOrder="1"/>
    </xf>
    <xf numFmtId="3" fontId="44" fillId="0" borderId="27" xfId="0" applyNumberFormat="1" applyFont="1" applyBorder="1" applyAlignment="1">
      <alignment horizontal="left" vertical="top" wrapText="1" readingOrder="1"/>
    </xf>
    <xf numFmtId="0" fontId="11" fillId="0" borderId="28" xfId="0" applyFont="1" applyBorder="1" applyAlignment="1">
      <alignment horizontal="left" vertical="top" wrapText="1" readingOrder="1"/>
    </xf>
    <xf numFmtId="165" fontId="63" fillId="0" borderId="28" xfId="0" applyNumberFormat="1" applyFont="1" applyBorder="1" applyAlignment="1">
      <alignment vertical="top" wrapText="1" readingOrder="1"/>
    </xf>
    <xf numFmtId="0" fontId="11" fillId="0" borderId="29" xfId="0" applyFont="1" applyBorder="1" applyAlignment="1">
      <alignment horizontal="left" vertical="top" wrapText="1" readingOrder="1"/>
    </xf>
    <xf numFmtId="2" fontId="94" fillId="0" borderId="16" xfId="0" applyNumberFormat="1" applyFont="1" applyBorder="1" applyAlignment="1">
      <alignment horizontal="right" vertical="top" wrapText="1"/>
    </xf>
    <xf numFmtId="3" fontId="4" fillId="0" borderId="16" xfId="0" applyNumberFormat="1" applyFont="1" applyBorder="1" applyAlignment="1">
      <alignment horizontal="left" vertical="top" wrapText="1" readingOrder="1"/>
    </xf>
    <xf numFmtId="0" fontId="50" fillId="0" borderId="3" xfId="0" applyFont="1" applyBorder="1" applyAlignment="1">
      <alignment vertical="top" readingOrder="1"/>
    </xf>
    <xf numFmtId="3" fontId="2" fillId="0" borderId="1" xfId="0" applyNumberFormat="1" applyFont="1" applyBorder="1" applyAlignment="1">
      <alignment horizontal="left" vertical="top" wrapText="1" readingOrder="1"/>
    </xf>
    <xf numFmtId="0" fontId="13" fillId="0" borderId="3" xfId="0" quotePrefix="1" applyFont="1" applyBorder="1" applyAlignment="1" applyProtection="1">
      <alignment horizontal="justify" vertical="top" wrapText="1" readingOrder="1"/>
      <protection locked="0"/>
    </xf>
    <xf numFmtId="0" fontId="13" fillId="0" borderId="0" xfId="0" quotePrefix="1" applyFont="1" applyAlignment="1" applyProtection="1">
      <alignment horizontal="justify" vertical="top" wrapText="1" readingOrder="1"/>
      <protection locked="0"/>
    </xf>
    <xf numFmtId="3" fontId="85" fillId="0" borderId="0" xfId="0" applyNumberFormat="1" applyFont="1" applyAlignment="1" applyProtection="1">
      <alignment horizontal="right" vertical="top" readingOrder="1"/>
      <protection locked="0"/>
    </xf>
    <xf numFmtId="3" fontId="10" fillId="0" borderId="1" xfId="0" applyNumberFormat="1" applyFont="1" applyBorder="1" applyAlignment="1" applyProtection="1">
      <alignment horizontal="right" vertical="top" readingOrder="1"/>
      <protection locked="0"/>
    </xf>
    <xf numFmtId="49" fontId="13" fillId="0" borderId="3" xfId="0" applyNumberFormat="1" applyFont="1" applyBorder="1" applyAlignment="1">
      <alignment horizontal="center" vertical="top" readingOrder="1"/>
    </xf>
    <xf numFmtId="0" fontId="13" fillId="0" borderId="0" xfId="0" quotePrefix="1" applyFont="1" applyAlignment="1">
      <alignment horizontal="center" vertical="top" readingOrder="1"/>
    </xf>
    <xf numFmtId="0" fontId="13" fillId="0" borderId="10" xfId="0" quotePrefix="1" applyFont="1" applyBorder="1" applyAlignment="1">
      <alignment horizontal="left" vertical="top" readingOrder="1"/>
    </xf>
    <xf numFmtId="49" fontId="6" fillId="0" borderId="16" xfId="0" applyNumberFormat="1" applyFont="1" applyBorder="1" applyAlignment="1">
      <alignment vertical="top" wrapText="1" readingOrder="1"/>
    </xf>
    <xf numFmtId="3" fontId="13" fillId="0" borderId="19" xfId="0" applyNumberFormat="1" applyFont="1" applyBorder="1" applyAlignment="1">
      <alignment horizontal="left" vertical="top" wrapText="1" readingOrder="1"/>
    </xf>
    <xf numFmtId="49" fontId="3" fillId="0" borderId="0" xfId="8" applyNumberFormat="1" applyAlignment="1">
      <alignment vertical="top" readingOrder="1"/>
    </xf>
    <xf numFmtId="0" fontId="3" fillId="0" borderId="0" xfId="8" applyAlignment="1">
      <alignment vertical="top" readingOrder="1"/>
    </xf>
    <xf numFmtId="0" fontId="2" fillId="0" borderId="0" xfId="8" applyFont="1" applyAlignment="1">
      <alignment horizontal="left" vertical="top" wrapText="1" readingOrder="1"/>
    </xf>
    <xf numFmtId="0" fontId="2" fillId="0" borderId="0" xfId="8" applyFont="1" applyAlignment="1">
      <alignment vertical="top" wrapText="1" readingOrder="1"/>
    </xf>
    <xf numFmtId="2" fontId="68" fillId="0" borderId="0" xfId="8" applyNumberFormat="1" applyFont="1" applyAlignment="1">
      <alignment horizontal="right" vertical="top" readingOrder="1"/>
    </xf>
    <xf numFmtId="3" fontId="2" fillId="0" borderId="1" xfId="8" applyNumberFormat="1" applyFont="1" applyBorder="1" applyAlignment="1">
      <alignment horizontal="left" vertical="top" wrapText="1" readingOrder="1"/>
    </xf>
    <xf numFmtId="3" fontId="4" fillId="0" borderId="0" xfId="8" applyNumberFormat="1" applyFont="1" applyAlignment="1" applyProtection="1">
      <alignment horizontal="right" vertical="top" wrapText="1" readingOrder="1"/>
      <protection locked="0"/>
    </xf>
    <xf numFmtId="3" fontId="10" fillId="0" borderId="0" xfId="8" applyNumberFormat="1" applyFont="1" applyAlignment="1" applyProtection="1">
      <alignment vertical="top" wrapText="1" readingOrder="1"/>
      <protection locked="0"/>
    </xf>
    <xf numFmtId="3" fontId="10" fillId="0" borderId="1" xfId="8" applyNumberFormat="1" applyFont="1" applyBorder="1" applyAlignment="1" applyProtection="1">
      <alignment horizontal="right" vertical="top" wrapText="1" readingOrder="1"/>
      <protection locked="0"/>
    </xf>
    <xf numFmtId="0" fontId="10" fillId="0" borderId="0" xfId="8" applyFont="1" applyAlignment="1" applyProtection="1">
      <alignment vertical="top" wrapText="1" readingOrder="1"/>
      <protection locked="0"/>
    </xf>
    <xf numFmtId="49" fontId="3" fillId="0" borderId="3" xfId="0" applyNumberFormat="1" applyFont="1" applyBorder="1" applyAlignment="1">
      <alignment vertical="top" readingOrder="1"/>
    </xf>
    <xf numFmtId="3" fontId="3" fillId="0" borderId="0" xfId="0" applyNumberFormat="1" applyFont="1" applyAlignment="1" applyProtection="1">
      <alignment vertical="top" readingOrder="1"/>
      <protection locked="0"/>
    </xf>
    <xf numFmtId="3" fontId="63" fillId="0" borderId="1" xfId="0" applyNumberFormat="1" applyFont="1" applyBorder="1" applyAlignment="1" applyProtection="1">
      <alignment horizontal="justify" vertical="top" readingOrder="1"/>
      <protection locked="0"/>
    </xf>
    <xf numFmtId="2" fontId="68" fillId="0" borderId="0" xfId="0" applyNumberFormat="1" applyFont="1" applyAlignment="1">
      <alignment horizontal="right" vertical="top" readingOrder="1"/>
    </xf>
    <xf numFmtId="0" fontId="83" fillId="0" borderId="0" xfId="0" applyFont="1" applyAlignment="1" applyProtection="1">
      <alignment vertical="top" readingOrder="1"/>
      <protection locked="0"/>
    </xf>
    <xf numFmtId="3" fontId="83" fillId="0" borderId="0" xfId="0" applyNumberFormat="1" applyFont="1" applyAlignment="1" applyProtection="1">
      <alignment vertical="top" readingOrder="1"/>
      <protection locked="0"/>
    </xf>
    <xf numFmtId="3" fontId="82" fillId="0" borderId="1" xfId="0" applyNumberFormat="1" applyFont="1" applyBorder="1" applyAlignment="1" applyProtection="1">
      <alignment horizontal="justify" vertical="top" readingOrder="1"/>
      <protection locked="0"/>
    </xf>
    <xf numFmtId="164" fontId="13" fillId="0" borderId="0" xfId="0" applyNumberFormat="1" applyFont="1" applyAlignment="1">
      <alignment horizontal="left" vertical="top" readingOrder="1"/>
    </xf>
    <xf numFmtId="0" fontId="14" fillId="0" borderId="0" xfId="0" applyFont="1" applyAlignment="1">
      <alignment horizontal="left" vertical="top" wrapText="1" readingOrder="1"/>
    </xf>
    <xf numFmtId="49" fontId="6" fillId="0" borderId="3" xfId="0" quotePrefix="1" applyNumberFormat="1" applyFont="1" applyBorder="1" applyAlignment="1">
      <alignment horizontal="left" vertical="top" wrapText="1" readingOrder="1"/>
    </xf>
    <xf numFmtId="49" fontId="6" fillId="0" borderId="0" xfId="0" applyNumberFormat="1" applyFont="1" applyAlignment="1">
      <alignment vertical="top" wrapText="1" readingOrder="1"/>
    </xf>
    <xf numFmtId="49" fontId="6" fillId="0" borderId="1" xfId="0" applyNumberFormat="1" applyFont="1" applyBorder="1" applyAlignment="1">
      <alignment horizontal="left" vertical="top" wrapText="1" readingOrder="1"/>
    </xf>
    <xf numFmtId="49" fontId="73" fillId="0" borderId="3" xfId="0" applyNumberFormat="1" applyFont="1" applyBorder="1" applyAlignment="1" applyProtection="1">
      <alignment horizontal="left" vertical="top" wrapText="1" readingOrder="1"/>
      <protection locked="0"/>
    </xf>
    <xf numFmtId="0" fontId="67" fillId="0" borderId="1" xfId="0" applyFont="1" applyBorder="1" applyAlignment="1">
      <alignment horizontal="left" vertical="top" wrapText="1" readingOrder="1"/>
    </xf>
    <xf numFmtId="3" fontId="2" fillId="0" borderId="1" xfId="0" applyNumberFormat="1" applyFont="1" applyBorder="1" applyAlignment="1">
      <alignment horizontal="right" vertical="top" readingOrder="1"/>
    </xf>
    <xf numFmtId="0" fontId="14" fillId="0" borderId="0" xfId="0" applyFont="1" applyAlignment="1">
      <alignment vertical="top" readingOrder="1"/>
    </xf>
    <xf numFmtId="49" fontId="6" fillId="0" borderId="3" xfId="0" applyNumberFormat="1" applyFont="1" applyBorder="1" applyAlignment="1">
      <alignment horizontal="left" vertical="top" wrapText="1" readingOrder="1"/>
    </xf>
    <xf numFmtId="3" fontId="96" fillId="0" borderId="0" xfId="0" applyNumberFormat="1" applyFont="1" applyAlignment="1" applyProtection="1">
      <alignment horizontal="right" vertical="top" wrapText="1" readingOrder="1"/>
      <protection locked="0"/>
    </xf>
    <xf numFmtId="0" fontId="100" fillId="0" borderId="0" xfId="0" applyFont="1" applyAlignment="1" applyProtection="1">
      <alignment vertical="top" wrapText="1" readingOrder="1"/>
      <protection locked="0"/>
    </xf>
    <xf numFmtId="0" fontId="69" fillId="0" borderId="0" xfId="0" applyFont="1" applyAlignment="1">
      <alignment vertical="top" readingOrder="1"/>
    </xf>
    <xf numFmtId="0" fontId="2" fillId="0" borderId="0" xfId="0" applyFont="1" applyAlignment="1">
      <alignment vertical="top" readingOrder="1"/>
    </xf>
    <xf numFmtId="0" fontId="2" fillId="0" borderId="1" xfId="0" applyFont="1" applyBorder="1" applyAlignment="1">
      <alignment vertical="top" readingOrder="1"/>
    </xf>
    <xf numFmtId="3" fontId="101" fillId="0" borderId="0" xfId="0" applyNumberFormat="1" applyFont="1" applyAlignment="1">
      <alignment vertical="top" readingOrder="1"/>
    </xf>
    <xf numFmtId="3" fontId="71" fillId="0" borderId="0" xfId="0" applyNumberFormat="1" applyFont="1" applyAlignment="1">
      <alignment vertical="top" readingOrder="1"/>
    </xf>
    <xf numFmtId="3" fontId="71" fillId="0" borderId="1" xfId="0" applyNumberFormat="1" applyFont="1" applyBorder="1" applyAlignment="1">
      <alignment vertical="top" readingOrder="1"/>
    </xf>
    <xf numFmtId="0" fontId="101" fillId="0" borderId="0" xfId="0" applyFont="1" applyAlignment="1">
      <alignment vertical="top" readingOrder="1"/>
    </xf>
    <xf numFmtId="0" fontId="93" fillId="0" borderId="0" xfId="0" applyFont="1" applyAlignment="1" applyProtection="1">
      <alignment vertical="top" readingOrder="1"/>
      <protection locked="0"/>
    </xf>
    <xf numFmtId="3" fontId="94" fillId="0" borderId="1" xfId="0" applyNumberFormat="1" applyFont="1" applyBorder="1" applyAlignment="1">
      <alignment horizontal="left" vertical="top" wrapText="1" readingOrder="1"/>
    </xf>
    <xf numFmtId="49" fontId="94" fillId="0" borderId="0" xfId="0" applyNumberFormat="1" applyFont="1" applyAlignment="1">
      <alignment horizontal="center" vertical="top" readingOrder="1"/>
    </xf>
    <xf numFmtId="49" fontId="4" fillId="0" borderId="3" xfId="0" quotePrefix="1" applyNumberFormat="1" applyFont="1" applyBorder="1" applyAlignment="1">
      <alignment horizontal="center" vertical="top" readingOrder="1"/>
    </xf>
    <xf numFmtId="3" fontId="93" fillId="0" borderId="0" xfId="0" applyNumberFormat="1" applyFont="1" applyAlignment="1" applyProtection="1">
      <alignment horizontal="right" vertical="top" readingOrder="1"/>
      <protection locked="0"/>
    </xf>
    <xf numFmtId="3" fontId="102" fillId="0" borderId="0" xfId="0" applyNumberFormat="1" applyFont="1" applyAlignment="1">
      <alignment horizontal="right" vertical="top" wrapText="1" readingOrder="1"/>
    </xf>
    <xf numFmtId="3" fontId="102" fillId="0" borderId="1" xfId="0" applyNumberFormat="1" applyFont="1" applyBorder="1" applyAlignment="1" applyProtection="1">
      <alignment horizontal="right" vertical="top" wrapText="1" readingOrder="1"/>
      <protection locked="0"/>
    </xf>
    <xf numFmtId="3" fontId="102" fillId="0" borderId="0" xfId="0" applyNumberFormat="1" applyFont="1" applyAlignment="1" applyProtection="1">
      <alignment horizontal="right" vertical="top" wrapText="1" readingOrder="1"/>
      <protection locked="0"/>
    </xf>
    <xf numFmtId="2" fontId="11" fillId="0" borderId="0" xfId="0" applyNumberFormat="1" applyFont="1" applyAlignment="1">
      <alignment horizontal="right" vertical="top" wrapText="1" readingOrder="1"/>
    </xf>
    <xf numFmtId="165" fontId="11" fillId="0" borderId="0" xfId="0" applyNumberFormat="1" applyFont="1" applyAlignment="1">
      <alignment horizontal="right" vertical="top" wrapText="1" readingOrder="1"/>
    </xf>
    <xf numFmtId="49" fontId="4" fillId="0" borderId="3" xfId="0" quotePrefix="1" applyNumberFormat="1" applyFont="1" applyBorder="1" applyAlignment="1">
      <alignment horizontal="center" vertical="top" wrapText="1" readingOrder="1"/>
    </xf>
    <xf numFmtId="165" fontId="4" fillId="0" borderId="0" xfId="0" applyNumberFormat="1" applyFont="1" applyAlignment="1">
      <alignment horizontal="right" vertical="top" wrapText="1" readingOrder="1"/>
    </xf>
    <xf numFmtId="165" fontId="4" fillId="0" borderId="18" xfId="0" applyNumberFormat="1" applyFont="1" applyBorder="1" applyAlignment="1">
      <alignment horizontal="right" vertical="top" wrapText="1"/>
    </xf>
    <xf numFmtId="3" fontId="4" fillId="0" borderId="20" xfId="0" applyNumberFormat="1" applyFont="1" applyBorder="1" applyAlignment="1">
      <alignment horizontal="left" vertical="top" wrapText="1"/>
    </xf>
    <xf numFmtId="3" fontId="4" fillId="0" borderId="0" xfId="0" applyNumberFormat="1" applyFont="1" applyAlignment="1">
      <alignment horizontal="right" vertical="top" wrapText="1"/>
    </xf>
    <xf numFmtId="3" fontId="11" fillId="0" borderId="0" xfId="0" applyNumberFormat="1" applyFont="1" applyAlignment="1">
      <alignment horizontal="righ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5" applyFont="1" applyAlignment="1">
      <alignment vertical="top" wrapText="1"/>
    </xf>
    <xf numFmtId="4" fontId="11" fillId="0" borderId="0" xfId="5" applyNumberFormat="1" applyFont="1" applyAlignment="1">
      <alignment horizontal="right" vertical="top" wrapText="1"/>
    </xf>
    <xf numFmtId="0" fontId="11" fillId="0" borderId="1" xfId="5" applyFont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center" vertical="top"/>
    </xf>
    <xf numFmtId="0" fontId="4" fillId="0" borderId="0" xfId="5" applyFont="1" applyAlignment="1">
      <alignment vertical="top" wrapText="1"/>
    </xf>
    <xf numFmtId="4" fontId="11" fillId="0" borderId="0" xfId="0" applyNumberFormat="1" applyFont="1" applyAlignment="1">
      <alignment horizontal="right" vertical="top" wrapText="1"/>
    </xf>
    <xf numFmtId="49" fontId="63" fillId="0" borderId="0" xfId="0" applyNumberFormat="1" applyFont="1" applyAlignment="1">
      <alignment horizontal="center" vertical="top" wrapText="1" readingOrder="1"/>
    </xf>
    <xf numFmtId="3" fontId="30" fillId="0" borderId="5" xfId="0" applyNumberFormat="1" applyFont="1" applyBorder="1" applyAlignment="1">
      <alignment vertical="top" readingOrder="1"/>
    </xf>
    <xf numFmtId="49" fontId="30" fillId="0" borderId="0" xfId="0" applyNumberFormat="1" applyFont="1" applyAlignment="1">
      <alignment horizontal="left" vertical="top" wrapText="1" readingOrder="1"/>
    </xf>
    <xf numFmtId="0" fontId="103" fillId="0" borderId="0" xfId="0" applyFont="1" applyAlignment="1" applyProtection="1">
      <alignment vertical="top" wrapText="1" readingOrder="1"/>
      <protection locked="0"/>
    </xf>
    <xf numFmtId="49" fontId="11" fillId="0" borderId="3" xfId="5" quotePrefix="1" applyNumberFormat="1" applyFont="1" applyBorder="1" applyAlignment="1">
      <alignment horizontal="center" vertical="top" wrapText="1"/>
    </xf>
    <xf numFmtId="49" fontId="11" fillId="0" borderId="0" xfId="5" quotePrefix="1" applyNumberFormat="1" applyFont="1" applyAlignment="1">
      <alignment horizontal="center" vertical="top" wrapText="1"/>
    </xf>
    <xf numFmtId="3" fontId="11" fillId="0" borderId="0" xfId="5" applyNumberFormat="1" applyFont="1" applyAlignment="1">
      <alignment vertical="top" wrapText="1"/>
    </xf>
    <xf numFmtId="2" fontId="11" fillId="0" borderId="0" xfId="5" applyNumberFormat="1" applyFont="1" applyAlignment="1">
      <alignment horizontal="right" vertical="top" wrapText="1"/>
    </xf>
    <xf numFmtId="3" fontId="11" fillId="0" borderId="1" xfId="5" applyNumberFormat="1" applyFont="1" applyBorder="1" applyAlignment="1">
      <alignment horizontal="left" vertical="top" wrapText="1"/>
    </xf>
    <xf numFmtId="3" fontId="2" fillId="0" borderId="0" xfId="5" applyNumberFormat="1" applyFont="1" applyAlignment="1">
      <alignment horizontal="right" vertical="top" wrapText="1"/>
    </xf>
    <xf numFmtId="4" fontId="14" fillId="0" borderId="0" xfId="0" applyNumberFormat="1" applyFont="1" applyAlignment="1" applyProtection="1">
      <alignment vertical="top"/>
      <protection locked="0"/>
    </xf>
    <xf numFmtId="165" fontId="14" fillId="0" borderId="1" xfId="0" applyNumberFormat="1" applyFont="1" applyBorder="1" applyAlignment="1" applyProtection="1">
      <alignment horizontal="right" vertical="top"/>
      <protection locked="0"/>
    </xf>
    <xf numFmtId="0" fontId="10" fillId="0" borderId="0" xfId="0" applyFont="1" applyAlignment="1" applyProtection="1">
      <alignment vertical="top" wrapText="1"/>
      <protection locked="0"/>
    </xf>
    <xf numFmtId="49" fontId="11" fillId="0" borderId="3" xfId="5" applyNumberFormat="1" applyFont="1" applyBorder="1" applyAlignment="1">
      <alignment horizontal="center" vertical="top" wrapText="1"/>
    </xf>
    <xf numFmtId="49" fontId="11" fillId="0" borderId="0" xfId="5" applyNumberFormat="1" applyFont="1" applyAlignment="1">
      <alignment horizontal="center" vertical="top" wrapText="1"/>
    </xf>
    <xf numFmtId="2" fontId="11" fillId="0" borderId="0" xfId="5" applyNumberFormat="1" applyFont="1" applyAlignment="1">
      <alignment vertical="top" wrapText="1"/>
    </xf>
    <xf numFmtId="0" fontId="14" fillId="0" borderId="0" xfId="5" applyFont="1" applyAlignment="1">
      <alignment vertical="top" wrapText="1"/>
    </xf>
    <xf numFmtId="2" fontId="14" fillId="0" borderId="0" xfId="5" applyNumberFormat="1" applyFont="1" applyAlignment="1">
      <alignment vertical="top" wrapText="1"/>
    </xf>
    <xf numFmtId="4" fontId="77" fillId="0" borderId="30" xfId="5" applyNumberFormat="1" applyFont="1" applyBorder="1" applyAlignment="1">
      <alignment horizontal="right" vertical="top" wrapText="1" readingOrder="1"/>
    </xf>
    <xf numFmtId="0" fontId="104" fillId="0" borderId="0" xfId="0" applyFont="1" applyAlignment="1" applyProtection="1">
      <alignment vertical="top" wrapText="1" readingOrder="1"/>
      <protection locked="0"/>
    </xf>
    <xf numFmtId="49" fontId="13" fillId="0" borderId="10" xfId="0" quotePrefix="1" applyNumberFormat="1" applyFont="1" applyBorder="1" applyAlignment="1">
      <alignment horizontal="left" vertical="top" readingOrder="1"/>
    </xf>
    <xf numFmtId="49" fontId="11" fillId="0" borderId="10" xfId="0" quotePrefix="1" applyNumberFormat="1" applyFont="1" applyBorder="1" applyAlignment="1">
      <alignment horizontal="left" vertical="top" wrapText="1" readingOrder="1"/>
    </xf>
    <xf numFmtId="0" fontId="105" fillId="0" borderId="3" xfId="0" quotePrefix="1" applyFont="1" applyBorder="1" applyAlignment="1">
      <alignment horizontal="center" vertical="top" wrapText="1"/>
    </xf>
    <xf numFmtId="0" fontId="105" fillId="0" borderId="0" xfId="0" quotePrefix="1" applyFont="1" applyAlignment="1">
      <alignment horizontal="center" vertical="top" wrapText="1"/>
    </xf>
    <xf numFmtId="164" fontId="106" fillId="0" borderId="0" xfId="0" quotePrefix="1" applyNumberFormat="1" applyFont="1" applyAlignment="1">
      <alignment vertical="top" wrapText="1" readingOrder="1"/>
    </xf>
    <xf numFmtId="3" fontId="105" fillId="0" borderId="0" xfId="0" applyNumberFormat="1" applyFont="1" applyAlignment="1">
      <alignment horizontal="left" vertical="top" wrapText="1"/>
    </xf>
    <xf numFmtId="2" fontId="106" fillId="0" borderId="0" xfId="0" applyNumberFormat="1" applyFont="1" applyAlignment="1">
      <alignment horizontal="right" vertical="top" wrapText="1"/>
    </xf>
    <xf numFmtId="0" fontId="106" fillId="0" borderId="1" xfId="0" applyFont="1" applyBorder="1" applyAlignment="1">
      <alignment horizontal="left" vertical="top" wrapText="1"/>
    </xf>
    <xf numFmtId="0" fontId="107" fillId="0" borderId="3" xfId="0" applyFont="1" applyBorder="1" applyAlignment="1">
      <alignment vertical="top" wrapText="1"/>
    </xf>
    <xf numFmtId="0" fontId="107" fillId="0" borderId="0" xfId="0" applyFont="1" applyAlignment="1">
      <alignment vertical="top" wrapText="1"/>
    </xf>
    <xf numFmtId="164" fontId="106" fillId="0" borderId="0" xfId="0" applyNumberFormat="1" applyFont="1" applyAlignment="1">
      <alignment vertical="top" wrapText="1" readingOrder="1"/>
    </xf>
    <xf numFmtId="0" fontId="102" fillId="0" borderId="0" xfId="0" applyFont="1" applyAlignment="1">
      <alignment horizontal="left" vertical="top" wrapText="1"/>
    </xf>
    <xf numFmtId="3" fontId="102" fillId="0" borderId="0" xfId="0" applyNumberFormat="1" applyFont="1" applyAlignment="1">
      <alignment horizontal="left" vertical="top" wrapText="1"/>
    </xf>
    <xf numFmtId="0" fontId="106" fillId="0" borderId="0" xfId="0" applyFont="1" applyAlignment="1">
      <alignment horizontal="right" vertical="top" wrapText="1"/>
    </xf>
    <xf numFmtId="3" fontId="102" fillId="0" borderId="0" xfId="0" applyNumberFormat="1" applyFont="1" applyAlignment="1">
      <alignment horizontal="right" vertical="top" wrapText="1"/>
    </xf>
    <xf numFmtId="0" fontId="108" fillId="0" borderId="3" xfId="0" applyFont="1" applyBorder="1" applyAlignment="1">
      <alignment vertical="top" wrapText="1"/>
    </xf>
    <xf numFmtId="0" fontId="108" fillId="0" borderId="0" xfId="0" applyFont="1" applyAlignment="1">
      <alignment vertical="top" wrapText="1"/>
    </xf>
    <xf numFmtId="0" fontId="109" fillId="0" borderId="0" xfId="0" applyFont="1" applyAlignment="1">
      <alignment horizontal="right" wrapText="1"/>
    </xf>
    <xf numFmtId="0" fontId="109" fillId="0" borderId="1" xfId="0" applyFont="1" applyBorder="1" applyAlignment="1">
      <alignment horizontal="left" wrapText="1"/>
    </xf>
    <xf numFmtId="0" fontId="102" fillId="0" borderId="0" xfId="0" applyFont="1" applyAlignment="1">
      <alignment vertical="top" wrapText="1"/>
    </xf>
    <xf numFmtId="0" fontId="110" fillId="0" borderId="0" xfId="0" applyFont="1" applyAlignment="1">
      <alignment horizontal="left" vertical="top" wrapText="1"/>
    </xf>
    <xf numFmtId="3" fontId="2" fillId="0" borderId="0" xfId="0" applyNumberFormat="1" applyFont="1" applyAlignment="1">
      <alignment horizontal="right" vertical="top" wrapText="1"/>
    </xf>
    <xf numFmtId="3" fontId="111" fillId="0" borderId="0" xfId="0" applyNumberFormat="1" applyFont="1" applyAlignment="1">
      <alignment horizontal="right" vertical="top" wrapText="1" readingOrder="1"/>
    </xf>
    <xf numFmtId="3" fontId="111" fillId="0" borderId="0" xfId="0" applyNumberFormat="1" applyFont="1" applyAlignment="1">
      <alignment horizontal="right" vertical="top" readingOrder="1"/>
    </xf>
    <xf numFmtId="3" fontId="112" fillId="0" borderId="0" xfId="0" applyNumberFormat="1" applyFont="1" applyAlignment="1">
      <alignment horizontal="right" vertical="top" readingOrder="1"/>
    </xf>
    <xf numFmtId="3" fontId="2" fillId="5" borderId="0" xfId="0" applyNumberFormat="1" applyFont="1" applyFill="1" applyAlignment="1">
      <alignment horizontal="right" vertical="top" wrapText="1" readingOrder="1"/>
    </xf>
    <xf numFmtId="3" fontId="2" fillId="5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26" fillId="0" borderId="0" xfId="0" applyFont="1" applyAlignment="1" applyProtection="1">
      <alignment horizontal="center" vertical="center" wrapText="1" readingOrder="1"/>
      <protection locked="0"/>
    </xf>
    <xf numFmtId="0" fontId="10" fillId="0" borderId="0" xfId="0" applyFont="1" applyAlignment="1" applyProtection="1">
      <alignment horizontal="left" vertical="top" wrapText="1"/>
      <protection locked="0"/>
    </xf>
    <xf numFmtId="167" fontId="6" fillId="0" borderId="0" xfId="0" quotePrefix="1" applyNumberFormat="1" applyFont="1" applyAlignment="1">
      <alignment vertical="top" wrapText="1" readingOrder="1"/>
    </xf>
    <xf numFmtId="2" fontId="6" fillId="0" borderId="16" xfId="0" applyNumberFormat="1" applyFont="1" applyBorder="1" applyAlignment="1">
      <alignment horizontal="right" vertical="top" wrapText="1"/>
    </xf>
    <xf numFmtId="3" fontId="6" fillId="0" borderId="0" xfId="0" applyNumberFormat="1" applyFont="1" applyAlignment="1">
      <alignment horizontal="left" vertical="top" wrapText="1"/>
    </xf>
    <xf numFmtId="16" fontId="13" fillId="0" borderId="0" xfId="0" quotePrefix="1" applyNumberFormat="1" applyFont="1" applyAlignment="1">
      <alignment horizontal="center" vertical="top" wrapText="1"/>
    </xf>
    <xf numFmtId="3" fontId="2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 wrapText="1"/>
    </xf>
    <xf numFmtId="3" fontId="0" fillId="0" borderId="1" xfId="0" applyNumberFormat="1" applyBorder="1" applyAlignment="1" applyProtection="1">
      <alignment horizontal="right" vertical="top" wrapText="1" readingOrder="1"/>
      <protection locked="0"/>
    </xf>
    <xf numFmtId="0" fontId="0" fillId="0" borderId="0" xfId="0" applyAlignment="1" applyProtection="1">
      <alignment wrapText="1"/>
      <protection locked="0"/>
    </xf>
    <xf numFmtId="49" fontId="6" fillId="0" borderId="11" xfId="0" applyNumberFormat="1" applyFont="1" applyBorder="1" applyAlignment="1">
      <alignment horizontal="center" vertical="top" wrapText="1"/>
    </xf>
    <xf numFmtId="3" fontId="6" fillId="0" borderId="14" xfId="0" applyNumberFormat="1" applyFont="1" applyBorder="1" applyAlignment="1">
      <alignment horizontal="left" vertical="top" wrapText="1"/>
    </xf>
    <xf numFmtId="3" fontId="2" fillId="0" borderId="0" xfId="0" applyNumberFormat="1" applyFont="1" applyAlignment="1">
      <alignment vertical="top" wrapText="1"/>
    </xf>
    <xf numFmtId="3" fontId="4" fillId="0" borderId="0" xfId="0" applyNumberFormat="1" applyFont="1" applyAlignment="1">
      <alignment vertical="top" wrapText="1"/>
    </xf>
    <xf numFmtId="0" fontId="0" fillId="0" borderId="0" xfId="0" applyAlignment="1" applyProtection="1">
      <alignment vertical="top" wrapText="1"/>
      <protection locked="0"/>
    </xf>
    <xf numFmtId="49" fontId="63" fillId="0" borderId="11" xfId="0" applyNumberFormat="1" applyFont="1" applyBorder="1" applyAlignment="1">
      <alignment horizontal="center" vertical="top" wrapText="1"/>
    </xf>
    <xf numFmtId="49" fontId="63" fillId="0" borderId="0" xfId="0" applyNumberFormat="1" applyFont="1" applyAlignment="1">
      <alignment horizontal="center" vertical="top" wrapText="1"/>
    </xf>
    <xf numFmtId="2" fontId="4" fillId="0" borderId="0" xfId="0" applyNumberFormat="1" applyFont="1" applyAlignment="1">
      <alignment horizontal="left" vertical="top" wrapText="1"/>
    </xf>
    <xf numFmtId="49" fontId="73" fillId="0" borderId="0" xfId="0" applyNumberFormat="1" applyFont="1" applyAlignment="1" applyProtection="1">
      <alignment horizontal="center" vertical="top" wrapText="1" readingOrder="1"/>
      <protection locked="0"/>
    </xf>
    <xf numFmtId="49" fontId="6" fillId="0" borderId="0" xfId="0" applyNumberFormat="1" applyFont="1" applyAlignment="1">
      <alignment horizontal="center" vertical="top" wrapText="1" readingOrder="1"/>
    </xf>
    <xf numFmtId="0" fontId="13" fillId="0" borderId="0" xfId="0" quotePrefix="1" applyFont="1" applyAlignment="1" applyProtection="1">
      <alignment horizontal="center" vertical="top" wrapText="1" readingOrder="1"/>
      <protection locked="0"/>
    </xf>
    <xf numFmtId="16" fontId="11" fillId="0" borderId="0" xfId="0" quotePrefix="1" applyNumberFormat="1" applyFont="1" applyAlignment="1">
      <alignment horizontal="center" vertical="top" wrapText="1" readingOrder="1"/>
    </xf>
    <xf numFmtId="16" fontId="6" fillId="0" borderId="0" xfId="0" quotePrefix="1" applyNumberFormat="1" applyFont="1" applyAlignment="1">
      <alignment horizontal="center" vertical="top" wrapText="1" readingOrder="1"/>
    </xf>
    <xf numFmtId="49" fontId="81" fillId="0" borderId="0" xfId="0" applyNumberFormat="1" applyFont="1" applyAlignment="1">
      <alignment vertical="top" wrapText="1" readingOrder="1"/>
    </xf>
    <xf numFmtId="0" fontId="63" fillId="0" borderId="1" xfId="0" applyFont="1" applyBorder="1" applyAlignment="1">
      <alignment horizontal="right"/>
    </xf>
    <xf numFmtId="0" fontId="53" fillId="0" borderId="1" xfId="0" applyFont="1" applyBorder="1" applyAlignment="1">
      <alignment horizontal="right"/>
    </xf>
    <xf numFmtId="0" fontId="10" fillId="0" borderId="3" xfId="0" applyFont="1" applyBorder="1" applyAlignment="1" applyProtection="1">
      <alignment horizontal="center" vertical="top" wrapText="1" readingOrder="1"/>
      <protection locked="0"/>
    </xf>
    <xf numFmtId="49" fontId="13" fillId="0" borderId="3" xfId="0" applyNumberFormat="1" applyFont="1" applyFill="1" applyBorder="1" applyAlignment="1">
      <alignment horizontal="center" vertical="top" readingOrder="1"/>
    </xf>
    <xf numFmtId="0" fontId="13" fillId="0" borderId="0" xfId="0" quotePrefix="1" applyFont="1" applyFill="1" applyAlignment="1">
      <alignment horizontal="center" vertical="top" readingOrder="1"/>
    </xf>
    <xf numFmtId="0" fontId="13" fillId="0" borderId="10" xfId="0" quotePrefix="1" applyFont="1" applyFill="1" applyBorder="1" applyAlignment="1">
      <alignment horizontal="left" vertical="top" readingOrder="1"/>
    </xf>
    <xf numFmtId="49" fontId="6" fillId="0" borderId="16" xfId="0" applyNumberFormat="1" applyFont="1" applyFill="1" applyBorder="1" applyAlignment="1">
      <alignment vertical="top" wrapText="1" readingOrder="1"/>
    </xf>
    <xf numFmtId="4" fontId="6" fillId="0" borderId="0" xfId="0" applyNumberFormat="1" applyFont="1" applyFill="1" applyAlignment="1">
      <alignment horizontal="right" vertical="top" wrapText="1" readingOrder="1"/>
    </xf>
    <xf numFmtId="3" fontId="13" fillId="0" borderId="19" xfId="0" applyNumberFormat="1" applyFont="1" applyFill="1" applyBorder="1" applyAlignment="1">
      <alignment horizontal="left" vertical="top" wrapText="1" readingOrder="1"/>
    </xf>
    <xf numFmtId="3" fontId="2" fillId="0" borderId="0" xfId="0" applyNumberFormat="1" applyFont="1" applyFill="1" applyAlignment="1">
      <alignment horizontal="right" vertical="top" wrapText="1" readingOrder="1"/>
    </xf>
    <xf numFmtId="3" fontId="2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83" fillId="0" borderId="0" xfId="0" applyFont="1" applyFill="1" applyAlignment="1" applyProtection="1">
      <alignment vertical="top" readingOrder="1"/>
      <protection locked="0"/>
    </xf>
    <xf numFmtId="0" fontId="113" fillId="0" borderId="0" xfId="0" applyFont="1" applyAlignment="1">
      <alignment vertical="top" wrapText="1" readingOrder="1"/>
    </xf>
    <xf numFmtId="3" fontId="97" fillId="0" borderId="1" xfId="0" applyNumberFormat="1" applyFont="1" applyBorder="1" applyAlignment="1">
      <alignment vertical="top" wrapText="1" readingOrder="1"/>
    </xf>
    <xf numFmtId="3" fontId="95" fillId="0" borderId="1" xfId="0" applyNumberFormat="1" applyFont="1" applyBorder="1" applyAlignment="1" applyProtection="1">
      <alignment horizontal="right" vertical="top" wrapText="1" readingOrder="1"/>
      <protection locked="0"/>
    </xf>
    <xf numFmtId="3" fontId="97" fillId="0" borderId="0" xfId="0" applyNumberFormat="1" applyFont="1" applyAlignment="1">
      <alignment horizontal="right" vertical="top" wrapText="1" readingOrder="1"/>
    </xf>
    <xf numFmtId="49" fontId="11" fillId="0" borderId="3" xfId="0" applyNumberFormat="1" applyFont="1" applyFill="1" applyBorder="1" applyAlignment="1">
      <alignment horizontal="center" vertical="top" wrapText="1" readingOrder="1"/>
    </xf>
    <xf numFmtId="49" fontId="11" fillId="0" borderId="0" xfId="0" applyNumberFormat="1" applyFont="1" applyFill="1" applyAlignment="1">
      <alignment horizontal="center" vertical="top" wrapText="1" readingOrder="1"/>
    </xf>
    <xf numFmtId="49" fontId="11" fillId="0" borderId="0" xfId="0" quotePrefix="1" applyNumberFormat="1" applyFont="1" applyFill="1" applyAlignment="1">
      <alignment vertical="top" wrapText="1" readingOrder="1"/>
    </xf>
    <xf numFmtId="3" fontId="11" fillId="0" borderId="1" xfId="0" applyNumberFormat="1" applyFont="1" applyFill="1" applyBorder="1" applyAlignment="1">
      <alignment horizontal="left" vertical="top" wrapText="1" readingOrder="1"/>
    </xf>
    <xf numFmtId="2" fontId="6" fillId="0" borderId="0" xfId="0" applyNumberFormat="1" applyFont="1" applyFill="1" applyAlignment="1">
      <alignment horizontal="right" vertical="top" wrapText="1" readingOrder="1"/>
    </xf>
    <xf numFmtId="0" fontId="11" fillId="0" borderId="0" xfId="0" applyFont="1" applyFill="1" applyAlignment="1">
      <alignment horizontal="left" vertical="top" wrapText="1" readingOrder="1"/>
    </xf>
    <xf numFmtId="2" fontId="11" fillId="0" borderId="0" xfId="0" applyNumberFormat="1" applyFont="1" applyFill="1" applyAlignment="1">
      <alignment horizontal="right" vertical="top" wrapText="1"/>
    </xf>
    <xf numFmtId="3" fontId="4" fillId="0" borderId="0" xfId="0" applyNumberFormat="1" applyFont="1" applyFill="1" applyAlignment="1">
      <alignment horizontal="right" vertical="top" wrapText="1" readingOrder="1"/>
    </xf>
    <xf numFmtId="3" fontId="4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4" fillId="0" borderId="0" xfId="0" applyFont="1" applyFill="1" applyAlignment="1" applyProtection="1">
      <alignment vertical="top" wrapText="1" readingOrder="1"/>
      <protection locked="0"/>
    </xf>
    <xf numFmtId="2" fontId="11" fillId="0" borderId="0" xfId="0" applyNumberFormat="1" applyFont="1" applyFill="1" applyAlignment="1">
      <alignment horizontal="right" vertical="top" wrapText="1" readingOrder="1"/>
    </xf>
    <xf numFmtId="0" fontId="6" fillId="0" borderId="0" xfId="5" applyFont="1" applyFill="1" applyAlignment="1">
      <alignment vertical="top" wrapText="1" readingOrder="1"/>
    </xf>
    <xf numFmtId="0" fontId="11" fillId="0" borderId="0" xfId="0" applyFont="1" applyFill="1" applyAlignment="1">
      <alignment vertical="top" wrapText="1" readingOrder="1"/>
    </xf>
    <xf numFmtId="0" fontId="11" fillId="0" borderId="0" xfId="5" applyFont="1" applyFill="1" applyAlignment="1">
      <alignment vertical="top" wrapText="1" readingOrder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3" fontId="11" fillId="0" borderId="1" xfId="0" applyNumberFormat="1" applyFont="1" applyFill="1" applyBorder="1" applyAlignment="1">
      <alignment horizontal="left" vertical="top" wrapText="1"/>
    </xf>
    <xf numFmtId="49" fontId="10" fillId="0" borderId="15" xfId="0" quotePrefix="1" applyNumberFormat="1" applyFont="1" applyFill="1" applyBorder="1" applyAlignment="1">
      <alignment horizontal="center" vertical="top" wrapText="1" readingOrder="1"/>
    </xf>
    <xf numFmtId="49" fontId="10" fillId="0" borderId="10" xfId="0" quotePrefix="1" applyNumberFormat="1" applyFont="1" applyFill="1" applyBorder="1" applyAlignment="1">
      <alignment horizontal="center" vertical="top" wrapText="1" readingOrder="1"/>
    </xf>
    <xf numFmtId="49" fontId="10" fillId="0" borderId="7" xfId="0" applyNumberFormat="1" applyFont="1" applyFill="1" applyBorder="1" applyAlignment="1">
      <alignment horizontal="left" vertical="top" wrapText="1" readingOrder="1"/>
    </xf>
    <xf numFmtId="0" fontId="10" fillId="0" borderId="0" xfId="0" applyFont="1" applyFill="1" applyAlignment="1">
      <alignment vertical="top" wrapText="1" readingOrder="1"/>
    </xf>
    <xf numFmtId="3" fontId="4" fillId="0" borderId="0" xfId="0" applyNumberFormat="1" applyFont="1" applyFill="1" applyAlignment="1" applyProtection="1">
      <alignment horizontal="right" vertical="top" wrapText="1" readingOrder="1"/>
      <protection locked="0"/>
    </xf>
    <xf numFmtId="3" fontId="2" fillId="0" borderId="0" xfId="0" applyNumberFormat="1" applyFont="1" applyFill="1" applyAlignment="1" applyProtection="1">
      <alignment horizontal="right" vertical="top" wrapText="1" readingOrder="1"/>
      <protection locked="0"/>
    </xf>
    <xf numFmtId="0" fontId="10" fillId="0" borderId="0" xfId="0" applyFont="1" applyFill="1" applyAlignment="1" applyProtection="1">
      <alignment vertical="top" wrapText="1" readingOrder="1"/>
      <protection locked="0"/>
    </xf>
    <xf numFmtId="49" fontId="10" fillId="0" borderId="3" xfId="0" quotePrefix="1" applyNumberFormat="1" applyFont="1" applyFill="1" applyBorder="1" applyAlignment="1">
      <alignment horizontal="center" vertical="top" wrapText="1" readingOrder="1"/>
    </xf>
    <xf numFmtId="49" fontId="10" fillId="0" borderId="0" xfId="0" applyNumberFormat="1" applyFont="1" applyFill="1" applyAlignment="1">
      <alignment horizontal="left" vertical="top" wrapText="1" readingOrder="1"/>
    </xf>
    <xf numFmtId="49" fontId="98" fillId="0" borderId="0" xfId="0" applyNumberFormat="1" applyFont="1" applyFill="1" applyAlignment="1">
      <alignment vertical="top" wrapText="1" readingOrder="1"/>
    </xf>
    <xf numFmtId="2" fontId="98" fillId="0" borderId="0" xfId="0" applyNumberFormat="1" applyFont="1" applyFill="1" applyAlignment="1">
      <alignment vertical="top" wrapText="1" readingOrder="1"/>
    </xf>
    <xf numFmtId="0" fontId="98" fillId="0" borderId="1" xfId="0" applyFont="1" applyFill="1" applyBorder="1" applyAlignment="1">
      <alignment vertical="top" wrapText="1" readingOrder="1"/>
    </xf>
    <xf numFmtId="3" fontId="93" fillId="0" borderId="0" xfId="0" applyNumberFormat="1" applyFont="1" applyFill="1" applyAlignment="1" applyProtection="1">
      <alignment horizontal="right" vertical="top" wrapText="1" readingOrder="1"/>
      <protection locked="0"/>
    </xf>
    <xf numFmtId="3" fontId="93" fillId="0" borderId="0" xfId="0" applyNumberFormat="1" applyFont="1" applyFill="1" applyAlignment="1">
      <alignment horizontal="right" vertical="top" wrapText="1" readingOrder="1"/>
    </xf>
    <xf numFmtId="3" fontId="93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49" fontId="8" fillId="0" borderId="4" xfId="0" applyNumberFormat="1" applyFont="1" applyFill="1" applyBorder="1" applyAlignment="1">
      <alignment horizontal="left" vertical="top" wrapText="1" readingOrder="1"/>
    </xf>
    <xf numFmtId="49" fontId="7" fillId="0" borderId="5" xfId="0" applyNumberFormat="1" applyFont="1" applyFill="1" applyBorder="1" applyAlignment="1">
      <alignment horizontal="center" vertical="top" wrapText="1" readingOrder="1"/>
    </xf>
    <xf numFmtId="49" fontId="8" fillId="0" borderId="5" xfId="0" applyNumberFormat="1" applyFont="1" applyFill="1" applyBorder="1" applyAlignment="1">
      <alignment horizontal="left" vertical="top" wrapText="1" readingOrder="1"/>
    </xf>
    <xf numFmtId="4" fontId="6" fillId="0" borderId="5" xfId="0" applyNumberFormat="1" applyFont="1" applyFill="1" applyBorder="1" applyAlignment="1">
      <alignment horizontal="right" vertical="top" wrapText="1" readingOrder="1"/>
    </xf>
    <xf numFmtId="49" fontId="11" fillId="0" borderId="6" xfId="0" applyNumberFormat="1" applyFont="1" applyFill="1" applyBorder="1" applyAlignment="1">
      <alignment vertical="top" wrapText="1" readingOrder="1"/>
    </xf>
    <xf numFmtId="3" fontId="4" fillId="0" borderId="4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0" borderId="5" xfId="0" applyNumberFormat="1" applyFont="1" applyFill="1" applyBorder="1" applyAlignment="1">
      <alignment horizontal="right" vertical="top" wrapText="1" readingOrder="1"/>
    </xf>
    <xf numFmtId="3" fontId="2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3" fontId="2" fillId="0" borderId="6" xfId="0" applyNumberFormat="1" applyFont="1" applyFill="1" applyBorder="1" applyAlignment="1" applyProtection="1">
      <alignment horizontal="right" vertical="top" wrapText="1" readingOrder="1"/>
      <protection locked="0"/>
    </xf>
    <xf numFmtId="3" fontId="10" fillId="0" borderId="0" xfId="0" applyNumberFormat="1" applyFont="1" applyFill="1" applyAlignment="1">
      <alignment horizontal="left" vertical="top" wrapText="1" readingOrder="1"/>
    </xf>
    <xf numFmtId="3" fontId="4" fillId="0" borderId="3" xfId="0" applyNumberFormat="1" applyFont="1" applyFill="1" applyBorder="1" applyAlignment="1" applyProtection="1">
      <alignment horizontal="right" vertical="top" wrapText="1" readingOrder="1"/>
      <protection locked="0"/>
    </xf>
    <xf numFmtId="49" fontId="10" fillId="0" borderId="0" xfId="0" quotePrefix="1" applyNumberFormat="1" applyFont="1" applyFill="1" applyAlignment="1">
      <alignment horizontal="center" vertical="top" wrapText="1" readingOrder="1"/>
    </xf>
    <xf numFmtId="49" fontId="10" fillId="0" borderId="0" xfId="0" applyNumberFormat="1" applyFont="1" applyFill="1" applyAlignment="1">
      <alignment vertical="top" wrapText="1" readingOrder="1"/>
    </xf>
    <xf numFmtId="2" fontId="6" fillId="0" borderId="0" xfId="0" applyNumberFormat="1" applyFont="1" applyFill="1" applyAlignment="1">
      <alignment vertical="top" wrapText="1" readingOrder="1"/>
    </xf>
    <xf numFmtId="3" fontId="11" fillId="0" borderId="1" xfId="0" applyNumberFormat="1" applyFont="1" applyFill="1" applyBorder="1" applyAlignment="1">
      <alignment vertical="top" wrapText="1" readingOrder="1"/>
    </xf>
    <xf numFmtId="49" fontId="8" fillId="0" borderId="4" xfId="0" quotePrefix="1" applyNumberFormat="1" applyFont="1" applyFill="1" applyBorder="1" applyAlignment="1">
      <alignment horizontal="left" vertical="top" wrapText="1" readingOrder="1"/>
    </xf>
    <xf numFmtId="3" fontId="10" fillId="0" borderId="0" xfId="0" applyNumberFormat="1" applyFont="1" applyFill="1" applyAlignment="1">
      <alignment horizontal="justify" vertical="top" wrapText="1" readingOrder="1"/>
    </xf>
    <xf numFmtId="164" fontId="11" fillId="0" borderId="0" xfId="0" applyNumberFormat="1" applyFont="1" applyAlignment="1">
      <alignment horizontal="right" vertical="top" wrapText="1" readingOrder="1"/>
    </xf>
  </cellXfs>
  <cellStyles count="9">
    <cellStyle name="Ezres 2" xfId="1" xr:uid="{00000000-0005-0000-0000-000000000000}"/>
    <cellStyle name="Normál" xfId="0" builtinId="0"/>
    <cellStyle name="Normál 2" xfId="2" xr:uid="{00000000-0005-0000-0000-000002000000}"/>
    <cellStyle name="Normál 3" xfId="3" xr:uid="{00000000-0005-0000-0000-000003000000}"/>
    <cellStyle name="Normál 7" xfId="4" xr:uid="{00000000-0005-0000-0000-000004000000}"/>
    <cellStyle name="Normál_SICK ÜZEMÉPÜLET BŐVÍTÉS" xfId="5" xr:uid="{00000000-0005-0000-0000-000005000000}"/>
    <cellStyle name="Normal_TW Budget - 26.6.02" xfId="6" xr:uid="{00000000-0005-0000-0000-000006000000}"/>
    <cellStyle name="Standard_Munka12" xfId="7" xr:uid="{00000000-0005-0000-0000-000007000000}"/>
    <cellStyle name="Stílus 1" xfId="8" xr:uid="{00000000-0005-0000-0000-000008000000}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U1398"/>
  <sheetViews>
    <sheetView tabSelected="1" zoomScale="115" zoomScaleNormal="115" zoomScaleSheetLayoutView="115" workbookViewId="0">
      <pane ySplit="2" topLeftCell="A3" activePane="bottomLeft" state="frozen"/>
      <selection activeCell="Q1" sqref="Q1"/>
      <selection pane="bottomLeft" activeCell="K3" sqref="K3"/>
    </sheetView>
  </sheetViews>
  <sheetFormatPr defaultColWidth="9.140625" defaultRowHeight="12.75"/>
  <cols>
    <col min="1" max="1" width="3.85546875" style="81" customWidth="1"/>
    <col min="2" max="2" width="6.42578125" style="82" customWidth="1"/>
    <col min="3" max="3" width="9.42578125" style="83" customWidth="1"/>
    <col min="4" max="4" width="60.7109375" style="8" customWidth="1"/>
    <col min="5" max="5" width="11.140625" style="209" customWidth="1"/>
    <col min="6" max="6" width="11.140625" style="84" customWidth="1"/>
    <col min="7" max="7" width="10.5703125" style="22" customWidth="1"/>
    <col min="8" max="9" width="10.5703125" style="137" customWidth="1"/>
    <col min="10" max="10" width="12.140625" style="223" customWidth="1"/>
    <col min="11" max="11" width="30.42578125" style="8" customWidth="1"/>
    <col min="12" max="16384" width="9.140625" style="8"/>
  </cols>
  <sheetData>
    <row r="1" spans="1:11" ht="23.25" thickBot="1">
      <c r="A1" s="219" t="s">
        <v>849</v>
      </c>
      <c r="B1" s="219" t="s">
        <v>851</v>
      </c>
      <c r="C1" s="107" t="s">
        <v>403</v>
      </c>
      <c r="D1" s="286" t="s">
        <v>402</v>
      </c>
      <c r="E1" s="286" t="s">
        <v>404</v>
      </c>
      <c r="F1" s="5" t="s">
        <v>405</v>
      </c>
      <c r="G1" s="6" t="s">
        <v>406</v>
      </c>
      <c r="H1" s="219" t="s">
        <v>340</v>
      </c>
      <c r="I1" s="219" t="s">
        <v>407</v>
      </c>
      <c r="J1" s="222" t="s">
        <v>408</v>
      </c>
    </row>
    <row r="2" spans="1:11">
      <c r="A2" s="9"/>
      <c r="B2" s="10"/>
      <c r="C2" s="11"/>
      <c r="D2" s="12"/>
      <c r="E2" s="287"/>
      <c r="F2" s="4"/>
    </row>
    <row r="3" spans="1:11" s="18" customFormat="1" ht="15.75">
      <c r="A3" s="13"/>
      <c r="B3" s="14"/>
      <c r="D3" s="15"/>
      <c r="E3" s="288"/>
      <c r="F3" s="16"/>
      <c r="G3" s="17"/>
      <c r="H3" s="168"/>
      <c r="I3" s="168"/>
      <c r="J3" s="169"/>
    </row>
    <row r="4" spans="1:11" s="7" customFormat="1" ht="16.5">
      <c r="A4" s="19"/>
      <c r="B4" s="20"/>
      <c r="C4" s="698" t="s">
        <v>848</v>
      </c>
      <c r="D4" s="27" t="s">
        <v>852</v>
      </c>
      <c r="E4" s="289"/>
      <c r="F4" s="21"/>
      <c r="G4" s="22"/>
      <c r="H4" s="137"/>
      <c r="I4" s="137"/>
      <c r="J4" s="767" t="s">
        <v>1081</v>
      </c>
      <c r="K4" s="743"/>
    </row>
    <row r="5" spans="1:11" s="78" customFormat="1" ht="16.5">
      <c r="A5" s="24"/>
      <c r="B5" s="25"/>
      <c r="C5" s="26"/>
      <c r="E5" s="290"/>
      <c r="F5" s="28"/>
      <c r="G5" s="22"/>
      <c r="H5" s="137"/>
      <c r="I5" s="137"/>
      <c r="J5" s="768" t="s">
        <v>1082</v>
      </c>
      <c r="K5" s="743"/>
    </row>
    <row r="6" spans="1:11" s="78" customFormat="1" ht="16.5">
      <c r="A6" s="24"/>
      <c r="B6" s="25"/>
      <c r="D6" s="27" t="s">
        <v>409</v>
      </c>
      <c r="E6" s="290"/>
      <c r="F6" s="28"/>
      <c r="G6" s="22"/>
      <c r="H6" s="137"/>
      <c r="I6" s="137"/>
      <c r="J6" s="768" t="s">
        <v>1083</v>
      </c>
      <c r="K6" s="743"/>
    </row>
    <row r="7" spans="1:11" s="78" customFormat="1" ht="16.5">
      <c r="A7" s="24"/>
      <c r="B7" s="25"/>
      <c r="C7" s="26"/>
      <c r="E7" s="290"/>
      <c r="F7" s="28"/>
      <c r="G7" s="22"/>
      <c r="H7" s="137"/>
      <c r="I7" s="137"/>
      <c r="J7" s="223"/>
      <c r="K7" s="743"/>
    </row>
    <row r="8" spans="1:11" s="79" customFormat="1" ht="15">
      <c r="A8" s="72" t="s">
        <v>410</v>
      </c>
      <c r="B8" s="29"/>
      <c r="C8" s="29" t="s">
        <v>849</v>
      </c>
      <c r="D8" s="29" t="s">
        <v>412</v>
      </c>
      <c r="E8" s="291"/>
      <c r="F8" s="71"/>
      <c r="G8" s="22"/>
      <c r="H8" s="220"/>
      <c r="I8" s="137"/>
      <c r="J8" s="223">
        <f>J20</f>
        <v>0</v>
      </c>
    </row>
    <row r="9" spans="1:11" s="79" customFormat="1" ht="15">
      <c r="A9" s="72" t="s">
        <v>411</v>
      </c>
      <c r="B9" s="29"/>
      <c r="C9" s="29" t="s">
        <v>849</v>
      </c>
      <c r="D9" s="29" t="s">
        <v>414</v>
      </c>
      <c r="E9" s="291"/>
      <c r="F9" s="71"/>
      <c r="G9" s="22"/>
      <c r="H9" s="220"/>
      <c r="I9" s="137"/>
      <c r="J9" s="223">
        <f>J27</f>
        <v>0</v>
      </c>
    </row>
    <row r="10" spans="1:11" s="79" customFormat="1" ht="15">
      <c r="A10" s="72" t="s">
        <v>413</v>
      </c>
      <c r="B10" s="29"/>
      <c r="C10" s="29" t="s">
        <v>849</v>
      </c>
      <c r="D10" s="29" t="s">
        <v>417</v>
      </c>
      <c r="E10" s="291"/>
      <c r="F10" s="71"/>
      <c r="G10" s="22"/>
      <c r="H10" s="137"/>
      <c r="I10" s="137"/>
      <c r="J10" s="223">
        <f>J32</f>
        <v>0</v>
      </c>
    </row>
    <row r="11" spans="1:11" s="79" customFormat="1" ht="15">
      <c r="A11" s="72" t="s">
        <v>415</v>
      </c>
      <c r="B11" s="29"/>
      <c r="C11" s="29" t="s">
        <v>849</v>
      </c>
      <c r="D11" s="29" t="s">
        <v>11</v>
      </c>
      <c r="E11" s="291"/>
      <c r="F11" s="71"/>
      <c r="G11" s="22"/>
      <c r="H11" s="137"/>
      <c r="I11" s="137"/>
      <c r="J11" s="223">
        <f>J35</f>
        <v>0</v>
      </c>
    </row>
    <row r="12" spans="1:11" s="79" customFormat="1" ht="15">
      <c r="A12" s="72" t="s">
        <v>416</v>
      </c>
      <c r="B12" s="29"/>
      <c r="C12" s="29" t="s">
        <v>849</v>
      </c>
      <c r="D12" s="29" t="s">
        <v>23</v>
      </c>
      <c r="E12" s="291"/>
      <c r="F12" s="71"/>
      <c r="G12" s="22"/>
      <c r="H12" s="220"/>
      <c r="I12" s="137"/>
      <c r="J12" s="223">
        <f>J41</f>
        <v>0</v>
      </c>
    </row>
    <row r="13" spans="1:11" s="79" customFormat="1" ht="15">
      <c r="A13" s="72" t="s">
        <v>418</v>
      </c>
      <c r="B13" s="29"/>
      <c r="C13" s="29" t="s">
        <v>849</v>
      </c>
      <c r="D13" s="29" t="s">
        <v>130</v>
      </c>
      <c r="E13" s="291"/>
      <c r="F13" s="71"/>
      <c r="G13" s="22"/>
      <c r="H13" s="220"/>
      <c r="I13" s="137"/>
      <c r="J13" s="223">
        <f>J47</f>
        <v>0</v>
      </c>
    </row>
    <row r="14" spans="1:11" s="79" customFormat="1" ht="15">
      <c r="A14" s="72" t="s">
        <v>419</v>
      </c>
      <c r="B14" s="29"/>
      <c r="C14" s="29" t="s">
        <v>849</v>
      </c>
      <c r="D14" s="29" t="s">
        <v>420</v>
      </c>
      <c r="E14" s="291"/>
      <c r="F14" s="71"/>
      <c r="G14" s="22"/>
      <c r="H14" s="220"/>
      <c r="I14" s="137"/>
      <c r="J14" s="223">
        <f>J50</f>
        <v>0</v>
      </c>
    </row>
    <row r="15" spans="1:11" s="79" customFormat="1" ht="15">
      <c r="A15" s="72" t="s">
        <v>421</v>
      </c>
      <c r="B15" s="29"/>
      <c r="C15" s="29" t="s">
        <v>849</v>
      </c>
      <c r="D15" s="29" t="s">
        <v>197</v>
      </c>
      <c r="E15" s="291"/>
      <c r="F15" s="71"/>
      <c r="G15" s="22"/>
      <c r="H15" s="220"/>
      <c r="I15" s="137"/>
      <c r="J15" s="223">
        <f>J58</f>
        <v>0</v>
      </c>
    </row>
    <row r="16" spans="1:11" s="79" customFormat="1" ht="15">
      <c r="A16" s="72" t="s">
        <v>198</v>
      </c>
      <c r="B16" s="29"/>
      <c r="C16" s="29" t="s">
        <v>849</v>
      </c>
      <c r="D16" s="29" t="s">
        <v>199</v>
      </c>
      <c r="E16" s="291"/>
      <c r="F16" s="71"/>
      <c r="G16" s="22"/>
      <c r="H16" s="220"/>
      <c r="I16" s="137"/>
      <c r="J16" s="223">
        <f>J62</f>
        <v>0</v>
      </c>
    </row>
    <row r="17" spans="1:10" s="34" customFormat="1" ht="15.75" thickBot="1">
      <c r="A17" s="30"/>
      <c r="B17" s="25"/>
      <c r="C17" s="31"/>
      <c r="D17" s="1"/>
      <c r="E17" s="292"/>
      <c r="F17" s="32"/>
      <c r="G17" s="22"/>
      <c r="H17" s="220"/>
      <c r="I17" s="137"/>
      <c r="J17" s="223"/>
    </row>
    <row r="18" spans="1:10" s="78" customFormat="1" ht="17.25" thickBot="1">
      <c r="A18" s="35"/>
      <c r="B18" s="36"/>
      <c r="C18" s="108" t="s">
        <v>848</v>
      </c>
      <c r="D18" s="697" t="s">
        <v>853</v>
      </c>
      <c r="E18" s="293"/>
      <c r="F18" s="38"/>
      <c r="G18" s="39"/>
      <c r="H18" s="221"/>
      <c r="I18" s="224"/>
      <c r="J18" s="565">
        <f>SUM(J8:J17)</f>
        <v>0</v>
      </c>
    </row>
    <row r="19" spans="1:10" s="80" customFormat="1" ht="21" thickBot="1">
      <c r="A19" s="24"/>
      <c r="B19" s="25"/>
      <c r="C19" s="40"/>
      <c r="D19" s="73"/>
      <c r="E19" s="292"/>
      <c r="F19" s="32"/>
      <c r="G19" s="22"/>
      <c r="H19" s="220"/>
      <c r="I19" s="137"/>
      <c r="J19" s="223"/>
    </row>
    <row r="20" spans="1:10" ht="15.75" thickBot="1">
      <c r="A20" s="307" t="s">
        <v>410</v>
      </c>
      <c r="B20" s="308"/>
      <c r="C20" s="109" t="s">
        <v>849</v>
      </c>
      <c r="D20" s="109" t="s">
        <v>412</v>
      </c>
      <c r="E20" s="309"/>
      <c r="F20" s="310"/>
      <c r="G20" s="39"/>
      <c r="H20" s="221"/>
      <c r="I20" s="224"/>
      <c r="J20" s="224">
        <f>SUM(J21:J25)</f>
        <v>0</v>
      </c>
    </row>
    <row r="21" spans="1:10">
      <c r="A21" s="311" t="s">
        <v>410</v>
      </c>
      <c r="B21" s="157" t="s">
        <v>410</v>
      </c>
      <c r="C21" s="158" t="s">
        <v>850</v>
      </c>
      <c r="D21" s="2" t="s">
        <v>135</v>
      </c>
      <c r="E21" s="146"/>
      <c r="F21" s="178"/>
      <c r="H21" s="270"/>
      <c r="I21" s="22"/>
      <c r="J21" s="23">
        <f>J126</f>
        <v>0</v>
      </c>
    </row>
    <row r="22" spans="1:10">
      <c r="A22" s="311" t="s">
        <v>410</v>
      </c>
      <c r="B22" s="157" t="s">
        <v>411</v>
      </c>
      <c r="C22" s="158" t="s">
        <v>850</v>
      </c>
      <c r="D22" s="2" t="s">
        <v>136</v>
      </c>
      <c r="E22" s="295"/>
      <c r="F22" s="312"/>
      <c r="H22" s="270"/>
      <c r="I22" s="22"/>
      <c r="J22" s="223">
        <f>J163</f>
        <v>0</v>
      </c>
    </row>
    <row r="23" spans="1:10">
      <c r="A23" s="311" t="s">
        <v>410</v>
      </c>
      <c r="B23" s="157" t="s">
        <v>413</v>
      </c>
      <c r="C23" s="158" t="s">
        <v>850</v>
      </c>
      <c r="D23" s="2" t="s">
        <v>137</v>
      </c>
      <c r="E23" s="146"/>
      <c r="F23" s="178"/>
      <c r="H23" s="270"/>
      <c r="I23" s="22"/>
      <c r="J23" s="223">
        <f>J171</f>
        <v>0</v>
      </c>
    </row>
    <row r="24" spans="1:10">
      <c r="A24" s="311" t="s">
        <v>410</v>
      </c>
      <c r="B24" s="157" t="s">
        <v>415</v>
      </c>
      <c r="C24" s="158" t="s">
        <v>850</v>
      </c>
      <c r="D24" s="2" t="s">
        <v>433</v>
      </c>
      <c r="E24" s="146"/>
      <c r="F24" s="178"/>
      <c r="H24" s="270"/>
      <c r="I24" s="22"/>
      <c r="J24" s="223">
        <f>J236</f>
        <v>0</v>
      </c>
    </row>
    <row r="25" spans="1:10">
      <c r="A25" s="311" t="s">
        <v>410</v>
      </c>
      <c r="B25" s="157" t="s">
        <v>416</v>
      </c>
      <c r="C25" s="158" t="s">
        <v>850</v>
      </c>
      <c r="D25" s="2" t="s">
        <v>8</v>
      </c>
      <c r="E25" s="146"/>
      <c r="F25" s="178"/>
      <c r="H25" s="270"/>
      <c r="I25" s="22"/>
      <c r="J25" s="223">
        <f>J250</f>
        <v>0</v>
      </c>
    </row>
    <row r="26" spans="1:10" ht="13.5" thickBot="1">
      <c r="A26" s="313"/>
      <c r="B26" s="314"/>
      <c r="C26" s="111"/>
      <c r="D26" s="73"/>
      <c r="E26" s="146"/>
      <c r="F26" s="178"/>
      <c r="H26" s="220"/>
    </row>
    <row r="27" spans="1:10" ht="15.75" thickBot="1">
      <c r="A27" s="307" t="s">
        <v>411</v>
      </c>
      <c r="B27" s="315"/>
      <c r="C27" s="109" t="s">
        <v>849</v>
      </c>
      <c r="D27" s="109" t="s">
        <v>414</v>
      </c>
      <c r="E27" s="309"/>
      <c r="F27" s="310"/>
      <c r="G27" s="39"/>
      <c r="H27" s="221"/>
      <c r="I27" s="224"/>
      <c r="J27" s="224">
        <f>SUM(J28:J31)</f>
        <v>0</v>
      </c>
    </row>
    <row r="28" spans="1:10">
      <c r="A28" s="311" t="s">
        <v>411</v>
      </c>
      <c r="B28" s="157" t="s">
        <v>410</v>
      </c>
      <c r="C28" s="110" t="s">
        <v>851</v>
      </c>
      <c r="D28" s="316" t="s">
        <v>12</v>
      </c>
      <c r="E28" s="294"/>
      <c r="F28" s="41"/>
      <c r="H28" s="220"/>
      <c r="J28" s="223">
        <f>J265</f>
        <v>0</v>
      </c>
    </row>
    <row r="29" spans="1:10">
      <c r="A29" s="311" t="s">
        <v>411</v>
      </c>
      <c r="B29" s="157" t="s">
        <v>411</v>
      </c>
      <c r="C29" s="110" t="s">
        <v>851</v>
      </c>
      <c r="D29" s="316" t="s">
        <v>13</v>
      </c>
      <c r="E29" s="294"/>
      <c r="F29" s="41"/>
      <c r="H29" s="220"/>
      <c r="J29" s="223">
        <f>J307</f>
        <v>0</v>
      </c>
    </row>
    <row r="30" spans="1:10">
      <c r="A30" s="311" t="s">
        <v>411</v>
      </c>
      <c r="B30" s="157" t="s">
        <v>413</v>
      </c>
      <c r="C30" s="110" t="s">
        <v>851</v>
      </c>
      <c r="D30" s="317" t="s">
        <v>14</v>
      </c>
      <c r="E30" s="294"/>
      <c r="F30" s="41"/>
      <c r="H30" s="220"/>
      <c r="J30" s="223">
        <f>J414</f>
        <v>0</v>
      </c>
    </row>
    <row r="31" spans="1:10" ht="13.5" thickBot="1">
      <c r="A31" s="19"/>
      <c r="B31" s="20"/>
      <c r="C31" s="3"/>
      <c r="D31" s="73"/>
      <c r="E31" s="294"/>
      <c r="F31" s="41"/>
      <c r="H31" s="220"/>
    </row>
    <row r="32" spans="1:10" ht="15.75" thickBot="1">
      <c r="A32" s="307" t="s">
        <v>413</v>
      </c>
      <c r="B32" s="315"/>
      <c r="C32" s="109" t="s">
        <v>849</v>
      </c>
      <c r="D32" s="109" t="s">
        <v>417</v>
      </c>
      <c r="E32" s="309"/>
      <c r="F32" s="310"/>
      <c r="G32" s="39"/>
      <c r="H32" s="221"/>
      <c r="I32" s="224"/>
      <c r="J32" s="224">
        <f>SUM(J33:J34)</f>
        <v>0</v>
      </c>
    </row>
    <row r="33" spans="1:10">
      <c r="A33" s="311" t="s">
        <v>413</v>
      </c>
      <c r="B33" s="318" t="s">
        <v>410</v>
      </c>
      <c r="C33" s="110" t="s">
        <v>851</v>
      </c>
      <c r="D33" s="319" t="s">
        <v>105</v>
      </c>
      <c r="E33" s="202"/>
      <c r="F33" s="320"/>
      <c r="H33" s="220"/>
      <c r="J33" s="223">
        <f>J449</f>
        <v>0</v>
      </c>
    </row>
    <row r="34" spans="1:10" ht="13.5" thickBot="1">
      <c r="A34" s="313"/>
      <c r="B34" s="314"/>
      <c r="C34" s="111"/>
      <c r="D34" s="2"/>
      <c r="E34" s="202"/>
      <c r="F34" s="320"/>
      <c r="H34" s="220"/>
    </row>
    <row r="35" spans="1:10" ht="15.75" thickBot="1">
      <c r="A35" s="307" t="s">
        <v>415</v>
      </c>
      <c r="B35" s="315"/>
      <c r="C35" s="109" t="s">
        <v>849</v>
      </c>
      <c r="D35" s="109" t="s">
        <v>11</v>
      </c>
      <c r="E35" s="309"/>
      <c r="F35" s="310"/>
      <c r="G35" s="39"/>
      <c r="H35" s="221"/>
      <c r="I35" s="224"/>
      <c r="J35" s="224">
        <f>SUM(J36:J40)</f>
        <v>0</v>
      </c>
    </row>
    <row r="36" spans="1:10">
      <c r="A36" s="311" t="s">
        <v>415</v>
      </c>
      <c r="B36" s="157" t="s">
        <v>410</v>
      </c>
      <c r="C36" s="110" t="s">
        <v>850</v>
      </c>
      <c r="D36" s="73" t="s">
        <v>151</v>
      </c>
      <c r="E36" s="146"/>
      <c r="F36" s="178"/>
      <c r="H36" s="450"/>
      <c r="J36" s="223">
        <f>J571</f>
        <v>0</v>
      </c>
    </row>
    <row r="37" spans="1:10">
      <c r="A37" s="311" t="s">
        <v>415</v>
      </c>
      <c r="B37" s="157" t="s">
        <v>411</v>
      </c>
      <c r="C37" s="110" t="s">
        <v>850</v>
      </c>
      <c r="D37" s="73" t="s">
        <v>152</v>
      </c>
      <c r="E37" s="146"/>
      <c r="F37" s="178"/>
      <c r="H37" s="450"/>
      <c r="J37" s="223">
        <f>J637</f>
        <v>0</v>
      </c>
    </row>
    <row r="38" spans="1:10">
      <c r="A38" s="311" t="s">
        <v>415</v>
      </c>
      <c r="B38" s="157" t="s">
        <v>413</v>
      </c>
      <c r="C38" s="110" t="s">
        <v>850</v>
      </c>
      <c r="D38" s="73" t="s">
        <v>153</v>
      </c>
      <c r="E38" s="146"/>
      <c r="F38" s="178"/>
      <c r="H38" s="450"/>
      <c r="J38" s="223">
        <f>J658</f>
        <v>0</v>
      </c>
    </row>
    <row r="39" spans="1:10">
      <c r="A39" s="311" t="s">
        <v>415</v>
      </c>
      <c r="B39" s="157" t="s">
        <v>415</v>
      </c>
      <c r="C39" s="110" t="s">
        <v>850</v>
      </c>
      <c r="D39" s="73" t="s">
        <v>574</v>
      </c>
      <c r="E39" s="146"/>
      <c r="F39" s="178"/>
      <c r="H39" s="450"/>
      <c r="J39" s="223">
        <f>J700</f>
        <v>0</v>
      </c>
    </row>
    <row r="40" spans="1:10" s="58" customFormat="1" ht="12" thickBot="1">
      <c r="A40" s="24"/>
      <c r="B40" s="25"/>
      <c r="C40" s="61"/>
      <c r="D40" s="69"/>
      <c r="E40" s="294"/>
      <c r="F40" s="102"/>
      <c r="G40" s="22"/>
      <c r="H40" s="220"/>
      <c r="I40" s="137"/>
      <c r="J40" s="223"/>
    </row>
    <row r="41" spans="1:10" ht="15.75" thickBot="1">
      <c r="A41" s="307" t="s">
        <v>416</v>
      </c>
      <c r="B41" s="315"/>
      <c r="C41" s="109" t="s">
        <v>849</v>
      </c>
      <c r="D41" s="109" t="s">
        <v>23</v>
      </c>
      <c r="E41" s="309"/>
      <c r="F41" s="310"/>
      <c r="G41" s="39"/>
      <c r="H41" s="221"/>
      <c r="I41" s="224"/>
      <c r="J41" s="224">
        <f>SUM(J42:J46)</f>
        <v>0</v>
      </c>
    </row>
    <row r="42" spans="1:10" s="809" customFormat="1">
      <c r="A42" s="803" t="s">
        <v>416</v>
      </c>
      <c r="B42" s="804" t="s">
        <v>410</v>
      </c>
      <c r="C42" s="805" t="s">
        <v>850</v>
      </c>
      <c r="D42" s="806" t="s">
        <v>358</v>
      </c>
      <c r="E42" s="787"/>
      <c r="F42" s="786"/>
      <c r="G42" s="807"/>
      <c r="H42" s="776"/>
      <c r="I42" s="808"/>
      <c r="J42" s="777">
        <f>J784</f>
        <v>0</v>
      </c>
    </row>
    <row r="43" spans="1:10" s="809" customFormat="1">
      <c r="A43" s="803" t="s">
        <v>416</v>
      </c>
      <c r="B43" s="804" t="s">
        <v>411</v>
      </c>
      <c r="C43" s="805" t="s">
        <v>850</v>
      </c>
      <c r="D43" s="806" t="s">
        <v>602</v>
      </c>
      <c r="E43" s="787"/>
      <c r="F43" s="786"/>
      <c r="G43" s="807"/>
      <c r="H43" s="776"/>
      <c r="I43" s="808"/>
      <c r="J43" s="777">
        <f>J851</f>
        <v>0</v>
      </c>
    </row>
    <row r="44" spans="1:10" s="809" customFormat="1">
      <c r="A44" s="803" t="s">
        <v>416</v>
      </c>
      <c r="B44" s="804" t="s">
        <v>413</v>
      </c>
      <c r="C44" s="805" t="s">
        <v>850</v>
      </c>
      <c r="D44" s="806" t="s">
        <v>15</v>
      </c>
      <c r="E44" s="787"/>
      <c r="F44" s="786"/>
      <c r="G44" s="807"/>
      <c r="H44" s="776"/>
      <c r="I44" s="808"/>
      <c r="J44" s="777">
        <f>J926</f>
        <v>0</v>
      </c>
    </row>
    <row r="45" spans="1:10" s="809" customFormat="1">
      <c r="A45" s="803" t="s">
        <v>416</v>
      </c>
      <c r="B45" s="804" t="s">
        <v>415</v>
      </c>
      <c r="C45" s="805" t="s">
        <v>850</v>
      </c>
      <c r="D45" s="806" t="s">
        <v>830</v>
      </c>
      <c r="E45" s="787"/>
      <c r="F45" s="786"/>
      <c r="G45" s="807"/>
      <c r="H45" s="776"/>
      <c r="I45" s="808"/>
      <c r="J45" s="777">
        <f>J953</f>
        <v>0</v>
      </c>
    </row>
    <row r="46" spans="1:10" s="809" customFormat="1" ht="13.5" thickBot="1">
      <c r="A46" s="810"/>
      <c r="B46" s="804"/>
      <c r="C46" s="811"/>
      <c r="D46" s="812"/>
      <c r="E46" s="813"/>
      <c r="F46" s="814"/>
      <c r="G46" s="815"/>
      <c r="H46" s="816"/>
      <c r="I46" s="815"/>
      <c r="J46" s="817"/>
    </row>
    <row r="47" spans="1:10" s="809" customFormat="1" ht="15.75" thickBot="1">
      <c r="A47" s="818" t="s">
        <v>418</v>
      </c>
      <c r="B47" s="819"/>
      <c r="C47" s="820" t="s">
        <v>849</v>
      </c>
      <c r="D47" s="820" t="s">
        <v>130</v>
      </c>
      <c r="E47" s="821"/>
      <c r="F47" s="822"/>
      <c r="G47" s="823"/>
      <c r="H47" s="824"/>
      <c r="I47" s="825"/>
      <c r="J47" s="826">
        <f>SUM(J48:J49)</f>
        <v>0</v>
      </c>
    </row>
    <row r="48" spans="1:10" s="809" customFormat="1">
      <c r="A48" s="803" t="s">
        <v>418</v>
      </c>
      <c r="B48" s="804" t="s">
        <v>410</v>
      </c>
      <c r="C48" s="805" t="s">
        <v>851</v>
      </c>
      <c r="D48" s="827" t="s">
        <v>130</v>
      </c>
      <c r="E48" s="787"/>
      <c r="F48" s="786"/>
      <c r="G48" s="828"/>
      <c r="H48" s="776"/>
      <c r="I48" s="808"/>
      <c r="J48" s="777">
        <f>J972</f>
        <v>0</v>
      </c>
    </row>
    <row r="49" spans="1:10" s="809" customFormat="1" ht="13.5" thickBot="1">
      <c r="A49" s="810"/>
      <c r="B49" s="829"/>
      <c r="C49" s="811"/>
      <c r="D49" s="830"/>
      <c r="E49" s="831"/>
      <c r="F49" s="832"/>
      <c r="G49" s="828"/>
      <c r="H49" s="776"/>
      <c r="I49" s="808"/>
      <c r="J49" s="777"/>
    </row>
    <row r="50" spans="1:10" s="809" customFormat="1" ht="15.75" thickBot="1">
      <c r="A50" s="833" t="s">
        <v>419</v>
      </c>
      <c r="B50" s="819"/>
      <c r="C50" s="820" t="s">
        <v>849</v>
      </c>
      <c r="D50" s="820" t="s">
        <v>420</v>
      </c>
      <c r="E50" s="821"/>
      <c r="F50" s="822"/>
      <c r="G50" s="823"/>
      <c r="H50" s="824"/>
      <c r="I50" s="825"/>
      <c r="J50" s="826">
        <f>SUM(J51:J57)</f>
        <v>0</v>
      </c>
    </row>
    <row r="51" spans="1:10" s="809" customFormat="1">
      <c r="A51" s="803" t="s">
        <v>419</v>
      </c>
      <c r="B51" s="804" t="s">
        <v>410</v>
      </c>
      <c r="C51" s="805" t="s">
        <v>850</v>
      </c>
      <c r="D51" s="827" t="s">
        <v>16</v>
      </c>
      <c r="E51" s="787"/>
      <c r="F51" s="786"/>
      <c r="G51" s="828"/>
      <c r="H51" s="776"/>
      <c r="I51" s="808"/>
      <c r="J51" s="777">
        <f>J1031</f>
        <v>0</v>
      </c>
    </row>
    <row r="52" spans="1:10" s="809" customFormat="1">
      <c r="A52" s="803" t="s">
        <v>419</v>
      </c>
      <c r="B52" s="804" t="s">
        <v>411</v>
      </c>
      <c r="C52" s="805" t="s">
        <v>850</v>
      </c>
      <c r="D52" s="827" t="s">
        <v>17</v>
      </c>
      <c r="E52" s="787"/>
      <c r="F52" s="786"/>
      <c r="G52" s="828"/>
      <c r="H52" s="776"/>
      <c r="I52" s="808"/>
      <c r="J52" s="777">
        <f>J1050</f>
        <v>0</v>
      </c>
    </row>
    <row r="53" spans="1:10" s="809" customFormat="1">
      <c r="A53" s="803" t="s">
        <v>419</v>
      </c>
      <c r="B53" s="804" t="s">
        <v>413</v>
      </c>
      <c r="C53" s="805" t="s">
        <v>850</v>
      </c>
      <c r="D53" s="834" t="s">
        <v>18</v>
      </c>
      <c r="E53" s="787"/>
      <c r="F53" s="786"/>
      <c r="G53" s="828"/>
      <c r="H53" s="776"/>
      <c r="I53" s="808"/>
      <c r="J53" s="777">
        <f>J1123</f>
        <v>0</v>
      </c>
    </row>
    <row r="54" spans="1:10" s="809" customFormat="1">
      <c r="A54" s="803" t="s">
        <v>419</v>
      </c>
      <c r="B54" s="804" t="s">
        <v>415</v>
      </c>
      <c r="C54" s="805" t="s">
        <v>850</v>
      </c>
      <c r="D54" s="834" t="s">
        <v>19</v>
      </c>
      <c r="E54" s="787"/>
      <c r="F54" s="786"/>
      <c r="G54" s="828"/>
      <c r="H54" s="776"/>
      <c r="I54" s="808"/>
      <c r="J54" s="777">
        <f>J1149</f>
        <v>0</v>
      </c>
    </row>
    <row r="55" spans="1:10" s="809" customFormat="1">
      <c r="A55" s="803" t="s">
        <v>419</v>
      </c>
      <c r="B55" s="804" t="s">
        <v>416</v>
      </c>
      <c r="C55" s="805" t="s">
        <v>850</v>
      </c>
      <c r="D55" s="834" t="s">
        <v>20</v>
      </c>
      <c r="E55" s="787"/>
      <c r="F55" s="786"/>
      <c r="G55" s="828"/>
      <c r="H55" s="776"/>
      <c r="I55" s="808"/>
      <c r="J55" s="777">
        <f>J1176</f>
        <v>0</v>
      </c>
    </row>
    <row r="56" spans="1:10">
      <c r="A56" s="311" t="s">
        <v>419</v>
      </c>
      <c r="B56" s="157" t="s">
        <v>418</v>
      </c>
      <c r="C56" s="110" t="s">
        <v>850</v>
      </c>
      <c r="D56" s="73" t="s">
        <v>21</v>
      </c>
      <c r="E56" s="323"/>
      <c r="F56" s="324"/>
      <c r="G56" s="601"/>
      <c r="H56" s="220"/>
      <c r="J56" s="223">
        <f>J1192</f>
        <v>0</v>
      </c>
    </row>
    <row r="57" spans="1:10" ht="13.5" thickBot="1">
      <c r="A57" s="313"/>
      <c r="B57" s="314"/>
      <c r="C57" s="111"/>
      <c r="D57" s="130"/>
      <c r="E57" s="294"/>
      <c r="F57" s="41"/>
      <c r="G57" s="601"/>
      <c r="H57" s="220"/>
    </row>
    <row r="58" spans="1:10" ht="15.75" thickBot="1">
      <c r="A58" s="322" t="s">
        <v>421</v>
      </c>
      <c r="B58" s="315"/>
      <c r="C58" s="109" t="s">
        <v>849</v>
      </c>
      <c r="D58" s="109" t="s">
        <v>197</v>
      </c>
      <c r="E58" s="309"/>
      <c r="F58" s="310"/>
      <c r="G58" s="599"/>
      <c r="H58" s="221"/>
      <c r="I58" s="224"/>
      <c r="J58" s="600">
        <f>SUM(J59:J60)</f>
        <v>0</v>
      </c>
    </row>
    <row r="59" spans="1:10">
      <c r="A59" s="311" t="s">
        <v>421</v>
      </c>
      <c r="B59" s="157" t="s">
        <v>410</v>
      </c>
      <c r="C59" s="110" t="s">
        <v>850</v>
      </c>
      <c r="D59" s="321" t="s">
        <v>22</v>
      </c>
      <c r="E59" s="294"/>
      <c r="F59" s="41"/>
      <c r="G59" s="601"/>
      <c r="H59" s="220"/>
      <c r="J59" s="223">
        <f>J1300</f>
        <v>0</v>
      </c>
    </row>
    <row r="60" spans="1:10">
      <c r="A60" s="311" t="s">
        <v>421</v>
      </c>
      <c r="B60" s="157" t="s">
        <v>411</v>
      </c>
      <c r="C60" s="110" t="s">
        <v>850</v>
      </c>
      <c r="D60" s="73" t="s">
        <v>1029</v>
      </c>
      <c r="E60" s="294"/>
      <c r="F60" s="41"/>
      <c r="G60" s="601"/>
      <c r="H60" s="220"/>
      <c r="J60" s="223">
        <f>J1340</f>
        <v>0</v>
      </c>
    </row>
    <row r="61" spans="1:10" ht="13.5" thickBot="1">
      <c r="A61" s="313"/>
      <c r="B61" s="314"/>
      <c r="C61" s="111"/>
      <c r="D61" s="321"/>
      <c r="E61" s="294"/>
      <c r="F61" s="41"/>
      <c r="G61" s="601"/>
      <c r="H61" s="220"/>
    </row>
    <row r="62" spans="1:10" ht="15.75" thickBot="1">
      <c r="A62" s="307" t="s">
        <v>198</v>
      </c>
      <c r="B62" s="315"/>
      <c r="C62" s="109" t="s">
        <v>849</v>
      </c>
      <c r="D62" s="109" t="s">
        <v>199</v>
      </c>
      <c r="E62" s="309"/>
      <c r="F62" s="310"/>
      <c r="G62" s="599"/>
      <c r="H62" s="221"/>
      <c r="I62" s="224"/>
      <c r="J62" s="600">
        <f>SUM(J63:J66)</f>
        <v>0</v>
      </c>
    </row>
    <row r="63" spans="1:10">
      <c r="A63" s="321" t="s">
        <v>198</v>
      </c>
      <c r="B63" s="157" t="s">
        <v>410</v>
      </c>
      <c r="C63" s="321" t="s">
        <v>850</v>
      </c>
      <c r="D63" s="321" t="s">
        <v>138</v>
      </c>
      <c r="E63" s="146"/>
      <c r="F63" s="178"/>
      <c r="G63" s="601"/>
      <c r="H63" s="220"/>
      <c r="J63" s="223">
        <f>J1371</f>
        <v>0</v>
      </c>
    </row>
    <row r="64" spans="1:10">
      <c r="A64" s="311" t="s">
        <v>198</v>
      </c>
      <c r="B64" s="157" t="s">
        <v>411</v>
      </c>
      <c r="C64" s="110" t="s">
        <v>850</v>
      </c>
      <c r="D64" s="321" t="s">
        <v>139</v>
      </c>
      <c r="E64" s="146"/>
      <c r="F64" s="178"/>
      <c r="G64" s="601"/>
      <c r="H64" s="220"/>
      <c r="J64" s="223">
        <f>J1383</f>
        <v>0</v>
      </c>
    </row>
    <row r="65" spans="1:10">
      <c r="A65" s="311" t="s">
        <v>198</v>
      </c>
      <c r="B65" s="157" t="s">
        <v>413</v>
      </c>
      <c r="C65" s="110" t="s">
        <v>850</v>
      </c>
      <c r="D65" s="321" t="s">
        <v>244</v>
      </c>
      <c r="E65" s="146"/>
      <c r="F65" s="178"/>
      <c r="G65" s="601"/>
      <c r="H65" s="220"/>
      <c r="J65" s="223">
        <f>J1397</f>
        <v>0</v>
      </c>
    </row>
    <row r="66" spans="1:10" ht="13.5" thickBot="1">
      <c r="A66" s="19"/>
      <c r="B66" s="20"/>
      <c r="C66" s="3"/>
      <c r="D66" s="73"/>
      <c r="E66" s="294"/>
      <c r="F66" s="41"/>
      <c r="G66" s="601"/>
      <c r="H66" s="220"/>
    </row>
    <row r="67" spans="1:10" s="78" customFormat="1" ht="17.25" thickBot="1">
      <c r="A67" s="42" t="s">
        <v>1069</v>
      </c>
      <c r="B67" s="36"/>
      <c r="C67" s="43"/>
      <c r="D67" s="37" t="s">
        <v>202</v>
      </c>
      <c r="E67" s="293"/>
      <c r="F67" s="38"/>
      <c r="G67" s="599"/>
      <c r="H67" s="221"/>
      <c r="I67" s="224"/>
      <c r="J67" s="602">
        <f>J62+J58+J50+J47+J41+J35+J32+J27+J20</f>
        <v>0</v>
      </c>
    </row>
    <row r="68" spans="1:10" s="7" customFormat="1" ht="15.75">
      <c r="A68" s="19"/>
      <c r="B68" s="20"/>
      <c r="C68" s="44"/>
      <c r="D68" s="45"/>
      <c r="E68" s="289"/>
      <c r="F68" s="21"/>
      <c r="G68" s="22"/>
      <c r="H68" s="220"/>
      <c r="I68" s="137"/>
      <c r="J68" s="223"/>
    </row>
    <row r="69" spans="1:10" s="7" customFormat="1" ht="15.75">
      <c r="A69" s="19"/>
      <c r="B69" s="20"/>
      <c r="C69" s="44"/>
      <c r="D69" s="46" t="s">
        <v>245</v>
      </c>
      <c r="E69" s="289"/>
      <c r="F69" s="21"/>
      <c r="G69" s="22"/>
      <c r="H69" s="220"/>
      <c r="I69" s="137"/>
      <c r="J69" s="223"/>
    </row>
    <row r="70" spans="1:10" ht="42">
      <c r="A70" s="24"/>
      <c r="B70" s="25"/>
      <c r="C70" s="44"/>
      <c r="D70" s="766" t="s">
        <v>1080</v>
      </c>
      <c r="E70" s="289"/>
      <c r="F70" s="32"/>
      <c r="H70" s="220"/>
    </row>
    <row r="71" spans="1:10" s="7" customFormat="1" ht="21">
      <c r="A71" s="19"/>
      <c r="B71" s="20"/>
      <c r="C71" s="44"/>
      <c r="D71" s="101" t="s">
        <v>24</v>
      </c>
      <c r="E71" s="289"/>
      <c r="F71" s="21"/>
      <c r="G71" s="22"/>
      <c r="H71" s="220"/>
      <c r="I71" s="137"/>
      <c r="J71" s="223"/>
    </row>
    <row r="72" spans="1:10" s="7" customFormat="1" ht="15.75">
      <c r="A72" s="19"/>
      <c r="B72" s="20"/>
      <c r="C72" s="44"/>
      <c r="D72" s="49"/>
      <c r="E72" s="289"/>
      <c r="F72" s="21"/>
      <c r="G72" s="22"/>
      <c r="H72" s="220"/>
      <c r="I72" s="137"/>
      <c r="J72" s="223"/>
    </row>
    <row r="73" spans="1:10">
      <c r="A73" s="19"/>
      <c r="B73" s="20"/>
      <c r="C73" s="3"/>
      <c r="D73" s="50" t="s">
        <v>440</v>
      </c>
      <c r="E73" s="292"/>
      <c r="F73" s="51"/>
      <c r="H73" s="220"/>
    </row>
    <row r="74" spans="1:10" s="55" customFormat="1" ht="22.5">
      <c r="A74" s="24"/>
      <c r="B74" s="25"/>
      <c r="C74" s="52"/>
      <c r="D74" s="53" t="s">
        <v>1007</v>
      </c>
      <c r="E74" s="289"/>
      <c r="F74" s="54"/>
      <c r="G74" s="33"/>
      <c r="H74" s="220"/>
      <c r="I74" s="137"/>
      <c r="J74" s="223"/>
    </row>
    <row r="75" spans="1:10" s="55" customFormat="1" ht="21">
      <c r="A75" s="24"/>
      <c r="B75" s="25"/>
      <c r="C75" s="52"/>
      <c r="D75" s="56" t="s">
        <v>96</v>
      </c>
      <c r="E75" s="289"/>
      <c r="F75" s="54"/>
      <c r="G75" s="33"/>
      <c r="H75" s="220"/>
      <c r="I75" s="137"/>
      <c r="J75" s="223"/>
    </row>
    <row r="76" spans="1:10" s="58" customFormat="1" ht="11.25">
      <c r="A76" s="19"/>
      <c r="B76" s="20"/>
      <c r="C76" s="57"/>
      <c r="D76" s="47"/>
      <c r="E76" s="294"/>
      <c r="F76" s="41"/>
      <c r="G76" s="22"/>
      <c r="H76" s="220"/>
      <c r="I76" s="137"/>
      <c r="J76" s="223"/>
    </row>
    <row r="77" spans="1:10">
      <c r="A77" s="19"/>
      <c r="B77" s="20"/>
      <c r="C77" s="3"/>
      <c r="D77" s="50" t="s">
        <v>441</v>
      </c>
      <c r="E77" s="292"/>
      <c r="F77" s="51"/>
      <c r="H77" s="220"/>
    </row>
    <row r="78" spans="1:10" s="58" customFormat="1" ht="11.25">
      <c r="A78" s="19"/>
      <c r="B78" s="20"/>
      <c r="C78" s="57"/>
      <c r="D78" s="59" t="s">
        <v>99</v>
      </c>
      <c r="E78" s="294"/>
      <c r="F78" s="41"/>
      <c r="G78" s="22"/>
      <c r="H78" s="220"/>
      <c r="I78" s="137"/>
      <c r="J78" s="223"/>
    </row>
    <row r="79" spans="1:10" s="58" customFormat="1" ht="11.25">
      <c r="A79" s="19"/>
      <c r="B79" s="20"/>
      <c r="C79" s="57"/>
      <c r="D79" s="59"/>
      <c r="E79" s="294"/>
      <c r="F79" s="41"/>
      <c r="G79" s="22"/>
      <c r="H79" s="220"/>
      <c r="I79" s="137"/>
      <c r="J79" s="223"/>
    </row>
    <row r="80" spans="1:10" s="58" customFormat="1" ht="45">
      <c r="A80" s="19"/>
      <c r="B80" s="20"/>
      <c r="C80" s="57"/>
      <c r="D80" s="60" t="s">
        <v>668</v>
      </c>
      <c r="E80" s="294"/>
      <c r="F80" s="41"/>
      <c r="G80" s="22"/>
      <c r="H80" s="220"/>
      <c r="I80" s="137"/>
      <c r="J80" s="223"/>
    </row>
    <row r="81" spans="1:10" s="58" customFormat="1" ht="11.25">
      <c r="A81" s="19"/>
      <c r="B81" s="20"/>
      <c r="C81" s="57"/>
      <c r="D81" s="59"/>
      <c r="E81" s="294"/>
      <c r="F81" s="41"/>
      <c r="G81" s="22"/>
      <c r="H81" s="220"/>
      <c r="I81" s="137"/>
      <c r="J81" s="223"/>
    </row>
    <row r="82" spans="1:10" s="58" customFormat="1" ht="33.75">
      <c r="A82" s="19"/>
      <c r="B82" s="20"/>
      <c r="C82" s="57"/>
      <c r="D82" s="60" t="s">
        <v>100</v>
      </c>
      <c r="E82" s="294"/>
      <c r="F82" s="41"/>
      <c r="G82" s="22"/>
      <c r="H82" s="220"/>
      <c r="I82" s="137"/>
      <c r="J82" s="223"/>
    </row>
    <row r="83" spans="1:10" s="63" customFormat="1" ht="22.5">
      <c r="A83" s="24"/>
      <c r="B83" s="25"/>
      <c r="C83" s="61"/>
      <c r="D83" s="47" t="s">
        <v>44</v>
      </c>
      <c r="E83" s="294"/>
      <c r="F83" s="62"/>
      <c r="G83" s="33"/>
      <c r="H83" s="220"/>
      <c r="I83" s="137"/>
      <c r="J83" s="223"/>
    </row>
    <row r="84" spans="1:10" s="58" customFormat="1" ht="22.5">
      <c r="A84" s="19"/>
      <c r="B84" s="20"/>
      <c r="C84" s="57"/>
      <c r="D84" s="60" t="s">
        <v>45</v>
      </c>
      <c r="E84" s="294"/>
      <c r="F84" s="41"/>
      <c r="G84" s="22"/>
      <c r="H84" s="220"/>
      <c r="I84" s="137"/>
      <c r="J84" s="223"/>
    </row>
    <row r="85" spans="1:10" s="63" customFormat="1" ht="22.5">
      <c r="A85" s="24"/>
      <c r="B85" s="25"/>
      <c r="C85" s="61"/>
      <c r="D85" s="47" t="s">
        <v>46</v>
      </c>
      <c r="E85" s="294"/>
      <c r="F85" s="62"/>
      <c r="G85" s="33"/>
      <c r="H85" s="220"/>
      <c r="I85" s="137"/>
      <c r="J85" s="223"/>
    </row>
    <row r="86" spans="1:10" s="58" customFormat="1" ht="11.25">
      <c r="A86" s="19"/>
      <c r="B86" s="20"/>
      <c r="C86" s="57"/>
      <c r="D86" s="60" t="s">
        <v>242</v>
      </c>
      <c r="E86" s="294"/>
      <c r="F86" s="41"/>
      <c r="G86" s="22"/>
      <c r="H86" s="220"/>
      <c r="I86" s="137"/>
      <c r="J86" s="223"/>
    </row>
    <row r="87" spans="1:10" s="63" customFormat="1" ht="11.25">
      <c r="A87" s="24"/>
      <c r="B87" s="25"/>
      <c r="C87" s="61"/>
      <c r="D87" s="47" t="s">
        <v>243</v>
      </c>
      <c r="E87" s="294"/>
      <c r="F87" s="62"/>
      <c r="G87" s="33"/>
      <c r="H87" s="220"/>
      <c r="I87" s="137"/>
      <c r="J87" s="223"/>
    </row>
    <row r="88" spans="1:10" s="58" customFormat="1" ht="45">
      <c r="A88" s="19"/>
      <c r="B88" s="20"/>
      <c r="C88" s="57"/>
      <c r="D88" s="64" t="s">
        <v>37</v>
      </c>
      <c r="E88" s="294"/>
      <c r="F88" s="41"/>
      <c r="G88" s="22"/>
      <c r="H88" s="220"/>
      <c r="I88" s="137"/>
      <c r="J88" s="223"/>
    </row>
    <row r="89" spans="1:10" s="63" customFormat="1" ht="11.25">
      <c r="A89" s="24"/>
      <c r="B89" s="25"/>
      <c r="C89" s="61"/>
      <c r="D89" s="48" t="s">
        <v>38</v>
      </c>
      <c r="E89" s="294"/>
      <c r="F89" s="62"/>
      <c r="G89" s="33"/>
      <c r="H89" s="220"/>
      <c r="I89" s="137"/>
      <c r="J89" s="223"/>
    </row>
    <row r="90" spans="1:10" s="58" customFormat="1" ht="33.75">
      <c r="A90" s="19"/>
      <c r="B90" s="20"/>
      <c r="C90" s="57"/>
      <c r="D90" s="60" t="s">
        <v>251</v>
      </c>
      <c r="E90" s="294"/>
      <c r="F90" s="41"/>
      <c r="G90" s="22"/>
      <c r="H90" s="220"/>
      <c r="I90" s="137"/>
      <c r="J90" s="223"/>
    </row>
    <row r="91" spans="1:10" s="63" customFormat="1" ht="33.75">
      <c r="A91" s="24"/>
      <c r="B91" s="25"/>
      <c r="C91" s="61"/>
      <c r="D91" s="47" t="s">
        <v>252</v>
      </c>
      <c r="E91" s="294"/>
      <c r="F91" s="62"/>
      <c r="G91" s="33"/>
      <c r="H91" s="220"/>
      <c r="I91" s="137"/>
      <c r="J91" s="223"/>
    </row>
    <row r="92" spans="1:10" s="58" customFormat="1" ht="33.75">
      <c r="A92" s="19"/>
      <c r="B92" s="20"/>
      <c r="C92" s="57"/>
      <c r="D92" s="60" t="s">
        <v>454</v>
      </c>
      <c r="E92" s="294"/>
      <c r="F92" s="41"/>
      <c r="G92" s="22"/>
      <c r="H92" s="220"/>
      <c r="I92" s="137"/>
      <c r="J92" s="223"/>
    </row>
    <row r="93" spans="1:10" s="63" customFormat="1" ht="22.5">
      <c r="A93" s="24"/>
      <c r="B93" s="25"/>
      <c r="C93" s="61"/>
      <c r="D93" s="47" t="s">
        <v>455</v>
      </c>
      <c r="E93" s="294"/>
      <c r="F93" s="62"/>
      <c r="G93" s="33"/>
      <c r="H93" s="220"/>
      <c r="I93" s="137"/>
      <c r="J93" s="223"/>
    </row>
    <row r="94" spans="1:10" s="58" customFormat="1" ht="22.5">
      <c r="A94" s="19"/>
      <c r="B94" s="20"/>
      <c r="C94" s="57"/>
      <c r="D94" s="60" t="s">
        <v>302</v>
      </c>
      <c r="E94" s="294"/>
      <c r="F94" s="41"/>
      <c r="G94" s="22"/>
      <c r="H94" s="220"/>
      <c r="I94" s="137"/>
      <c r="J94" s="223"/>
    </row>
    <row r="95" spans="1:10" s="58" customFormat="1" ht="22.5">
      <c r="A95" s="19"/>
      <c r="B95" s="20"/>
      <c r="C95" s="57"/>
      <c r="D95" s="47" t="s">
        <v>303</v>
      </c>
      <c r="E95" s="294"/>
      <c r="F95" s="41"/>
      <c r="G95" s="22"/>
      <c r="H95" s="220"/>
      <c r="I95" s="137"/>
      <c r="J95" s="223"/>
    </row>
    <row r="96" spans="1:10" s="58" customFormat="1" ht="22.5">
      <c r="A96" s="19"/>
      <c r="B96" s="20"/>
      <c r="C96" s="57"/>
      <c r="D96" s="60" t="s">
        <v>194</v>
      </c>
      <c r="E96" s="294"/>
      <c r="F96" s="41"/>
      <c r="G96" s="22"/>
      <c r="H96" s="220"/>
      <c r="I96" s="137"/>
      <c r="J96" s="223"/>
    </row>
    <row r="97" spans="1:11" s="63" customFormat="1" ht="22.5">
      <c r="A97" s="24"/>
      <c r="B97" s="25"/>
      <c r="C97" s="61"/>
      <c r="D97" s="60" t="s">
        <v>195</v>
      </c>
      <c r="E97" s="294"/>
      <c r="F97" s="62"/>
      <c r="G97" s="33"/>
      <c r="H97" s="220"/>
      <c r="I97" s="137"/>
      <c r="J97" s="223"/>
    </row>
    <row r="98" spans="1:11" s="63" customFormat="1" ht="12" thickBot="1">
      <c r="A98" s="24"/>
      <c r="B98" s="25"/>
      <c r="C98" s="61"/>
      <c r="E98" s="294"/>
      <c r="F98" s="62"/>
      <c r="G98" s="33"/>
      <c r="H98" s="220"/>
      <c r="I98" s="137"/>
      <c r="J98" s="223"/>
    </row>
    <row r="99" spans="1:11" s="331" customFormat="1" ht="15">
      <c r="A99" s="325" t="s">
        <v>410</v>
      </c>
      <c r="B99" s="326"/>
      <c r="C99" s="236" t="s">
        <v>849</v>
      </c>
      <c r="D99" s="327" t="s">
        <v>412</v>
      </c>
      <c r="E99" s="328"/>
      <c r="F99" s="329"/>
      <c r="G99" s="237"/>
      <c r="H99" s="330"/>
      <c r="I99" s="237"/>
      <c r="J99" s="238"/>
    </row>
    <row r="100" spans="1:11" s="272" customFormat="1" ht="15">
      <c r="A100" s="267"/>
      <c r="B100" s="283"/>
      <c r="C100" s="239"/>
      <c r="D100" s="332"/>
      <c r="E100" s="333"/>
      <c r="F100" s="334"/>
      <c r="G100" s="240"/>
      <c r="H100" s="335"/>
      <c r="I100" s="240"/>
      <c r="J100" s="241"/>
    </row>
    <row r="101" spans="1:11">
      <c r="A101" s="336" t="s">
        <v>410</v>
      </c>
      <c r="B101" s="337" t="s">
        <v>410</v>
      </c>
      <c r="C101" s="275" t="s">
        <v>851</v>
      </c>
      <c r="D101" s="338" t="s">
        <v>609</v>
      </c>
      <c r="E101" s="339"/>
      <c r="F101" s="340"/>
      <c r="G101" s="276"/>
      <c r="H101" s="341"/>
      <c r="I101" s="276"/>
      <c r="J101" s="242"/>
    </row>
    <row r="102" spans="1:11">
      <c r="A102" s="267"/>
      <c r="B102" s="283"/>
      <c r="C102" s="277"/>
      <c r="D102" s="342"/>
      <c r="E102" s="343"/>
      <c r="F102" s="344"/>
      <c r="G102" s="240"/>
      <c r="H102" s="345"/>
      <c r="I102" s="240"/>
      <c r="J102" s="241"/>
    </row>
    <row r="103" spans="1:11">
      <c r="A103" s="267" t="s">
        <v>410</v>
      </c>
      <c r="B103" s="283" t="s">
        <v>410</v>
      </c>
      <c r="C103" s="263" t="s">
        <v>1036</v>
      </c>
      <c r="D103" s="346" t="s">
        <v>610</v>
      </c>
      <c r="E103" s="343"/>
      <c r="F103" s="344"/>
      <c r="G103" s="240"/>
      <c r="H103" s="345"/>
      <c r="I103" s="240"/>
      <c r="J103" s="241"/>
    </row>
    <row r="104" spans="1:11" s="752" customFormat="1" ht="22.5">
      <c r="A104" s="750"/>
      <c r="B104" s="750"/>
      <c r="C104" s="657"/>
      <c r="D104" s="694" t="s">
        <v>1070</v>
      </c>
      <c r="E104" s="552"/>
      <c r="F104" s="704"/>
      <c r="G104" s="137"/>
      <c r="H104" s="737"/>
      <c r="I104" s="137"/>
      <c r="J104" s="751"/>
    </row>
    <row r="105" spans="1:11" s="752" customFormat="1" ht="22.5">
      <c r="A105" s="750"/>
      <c r="B105" s="750"/>
      <c r="C105" s="657"/>
      <c r="D105" s="694" t="s">
        <v>1071</v>
      </c>
      <c r="E105" s="552"/>
      <c r="F105" s="704"/>
      <c r="G105" s="137"/>
      <c r="H105" s="737"/>
      <c r="I105" s="137"/>
      <c r="J105" s="751"/>
    </row>
    <row r="106" spans="1:11" s="708" customFormat="1">
      <c r="A106" s="700" t="s">
        <v>410</v>
      </c>
      <c r="B106" s="701" t="s">
        <v>410</v>
      </c>
      <c r="C106" s="277" t="s">
        <v>410</v>
      </c>
      <c r="D106" s="702" t="s">
        <v>894</v>
      </c>
      <c r="E106" s="703">
        <v>1</v>
      </c>
      <c r="F106" s="704" t="s">
        <v>787</v>
      </c>
      <c r="G106" s="217"/>
      <c r="H106" s="705"/>
      <c r="I106" s="706">
        <f t="shared" ref="I106:I111" si="0">IF(ISBLANK(E106),"",G106+H106)</f>
        <v>0</v>
      </c>
      <c r="J106" s="707">
        <f>IF(ISBLANK(E106),"",E106*I106)</f>
        <v>0</v>
      </c>
      <c r="K106" s="744"/>
    </row>
    <row r="107" spans="1:11" s="708" customFormat="1" ht="33.75">
      <c r="A107" s="709"/>
      <c r="B107" s="710"/>
      <c r="C107" s="277"/>
      <c r="D107" s="603" t="s">
        <v>895</v>
      </c>
      <c r="E107" s="703"/>
      <c r="F107" s="704"/>
      <c r="G107" s="217"/>
      <c r="H107" s="705"/>
      <c r="I107" s="706" t="str">
        <f t="shared" si="0"/>
        <v/>
      </c>
      <c r="J107" s="707" t="str">
        <f t="shared" ref="J107:J111" si="1">IF(ISBLANK(E107),"",E107*I107)</f>
        <v/>
      </c>
      <c r="K107" s="744"/>
    </row>
    <row r="108" spans="1:11" s="708" customFormat="1">
      <c r="A108" s="700" t="s">
        <v>410</v>
      </c>
      <c r="B108" s="710" t="s">
        <v>410</v>
      </c>
      <c r="C108" s="277" t="s">
        <v>411</v>
      </c>
      <c r="D108" s="711" t="s">
        <v>612</v>
      </c>
      <c r="E108" s="703">
        <v>0</v>
      </c>
      <c r="F108" s="704" t="s">
        <v>611</v>
      </c>
      <c r="G108" s="217"/>
      <c r="H108" s="705"/>
      <c r="I108" s="706">
        <f t="shared" si="0"/>
        <v>0</v>
      </c>
      <c r="J108" s="707">
        <f>IF(ISBLANK(E108),"",E108*I108)</f>
        <v>0</v>
      </c>
      <c r="K108" s="744"/>
    </row>
    <row r="109" spans="1:11" s="708" customFormat="1">
      <c r="A109" s="709"/>
      <c r="B109" s="710"/>
      <c r="C109" s="277"/>
      <c r="D109" s="712" t="s">
        <v>1030</v>
      </c>
      <c r="E109" s="703"/>
      <c r="F109" s="704"/>
      <c r="G109" s="217"/>
      <c r="H109" s="705"/>
      <c r="I109" s="706" t="str">
        <f t="shared" si="0"/>
        <v/>
      </c>
      <c r="J109" s="707" t="str">
        <f t="shared" si="1"/>
        <v/>
      </c>
      <c r="K109" s="744"/>
    </row>
    <row r="110" spans="1:11" s="708" customFormat="1" ht="22.5">
      <c r="A110" s="709"/>
      <c r="B110" s="710"/>
      <c r="C110" s="277"/>
      <c r="D110" s="713" t="s">
        <v>1031</v>
      </c>
      <c r="E110" s="703"/>
      <c r="F110" s="704"/>
      <c r="G110" s="217"/>
      <c r="H110" s="705"/>
      <c r="I110" s="706" t="str">
        <f t="shared" si="0"/>
        <v/>
      </c>
      <c r="J110" s="707" t="str">
        <f t="shared" si="1"/>
        <v/>
      </c>
      <c r="K110" s="744"/>
    </row>
    <row r="111" spans="1:11" s="708" customFormat="1">
      <c r="A111" s="709"/>
      <c r="B111" s="710"/>
      <c r="C111" s="277"/>
      <c r="D111" s="713" t="s">
        <v>1032</v>
      </c>
      <c r="E111" s="703"/>
      <c r="F111" s="704"/>
      <c r="G111" s="217"/>
      <c r="H111" s="705"/>
      <c r="I111" s="706" t="str">
        <f t="shared" si="0"/>
        <v/>
      </c>
      <c r="J111" s="707" t="str">
        <f t="shared" si="1"/>
        <v/>
      </c>
      <c r="K111" s="744"/>
    </row>
    <row r="112" spans="1:11">
      <c r="A112" s="267" t="s">
        <v>410</v>
      </c>
      <c r="B112" s="283" t="s">
        <v>410</v>
      </c>
      <c r="C112" s="277" t="s">
        <v>413</v>
      </c>
      <c r="D112" s="356" t="s">
        <v>613</v>
      </c>
      <c r="E112" s="343">
        <v>80</v>
      </c>
      <c r="F112" s="355" t="s">
        <v>611</v>
      </c>
      <c r="G112" s="220"/>
      <c r="H112" s="220"/>
      <c r="I112" s="220">
        <f>SUM(G112:H112)</f>
        <v>0</v>
      </c>
      <c r="J112" s="223">
        <f>E112*I112</f>
        <v>0</v>
      </c>
    </row>
    <row r="113" spans="1:10" ht="33.75">
      <c r="A113" s="282"/>
      <c r="B113" s="283"/>
      <c r="C113" s="277"/>
      <c r="D113" s="357" t="s">
        <v>614</v>
      </c>
      <c r="E113" s="343"/>
      <c r="F113" s="355"/>
      <c r="G113" s="240"/>
      <c r="H113" s="596"/>
      <c r="I113" s="435" t="str">
        <f t="shared" ref="I113:I116" si="2">IF(ISBLANK(E113),"",G113+H113)</f>
        <v/>
      </c>
      <c r="J113" s="104" t="str">
        <f t="shared" ref="J113:J116" si="3">IF(ISBLANK(E113),"",E113*I113)</f>
        <v/>
      </c>
    </row>
    <row r="114" spans="1:10">
      <c r="A114" s="267" t="s">
        <v>410</v>
      </c>
      <c r="B114" s="283" t="s">
        <v>410</v>
      </c>
      <c r="C114" s="277" t="s">
        <v>415</v>
      </c>
      <c r="D114" s="354" t="s">
        <v>615</v>
      </c>
      <c r="E114" s="343">
        <v>0</v>
      </c>
      <c r="F114" s="355" t="s">
        <v>611</v>
      </c>
      <c r="G114" s="220"/>
      <c r="H114" s="220"/>
      <c r="I114" s="220">
        <f>SUM(G114:H114)</f>
        <v>0</v>
      </c>
      <c r="J114" s="223">
        <f>E114*I114</f>
        <v>0</v>
      </c>
    </row>
    <row r="115" spans="1:10" ht="33.75">
      <c r="A115" s="282"/>
      <c r="B115" s="283"/>
      <c r="C115" s="277"/>
      <c r="D115" s="352" t="s">
        <v>616</v>
      </c>
      <c r="E115" s="343"/>
      <c r="F115" s="355"/>
      <c r="G115" s="240"/>
      <c r="H115" s="596"/>
      <c r="I115" s="435" t="str">
        <f t="shared" si="2"/>
        <v/>
      </c>
      <c r="J115" s="104" t="str">
        <f t="shared" si="3"/>
        <v/>
      </c>
    </row>
    <row r="116" spans="1:10" ht="22.5">
      <c r="A116" s="282"/>
      <c r="B116" s="283"/>
      <c r="C116" s="277"/>
      <c r="D116" s="352" t="s">
        <v>617</v>
      </c>
      <c r="E116" s="343"/>
      <c r="F116" s="355"/>
      <c r="G116" s="240"/>
      <c r="H116" s="596"/>
      <c r="I116" s="435" t="str">
        <f t="shared" si="2"/>
        <v/>
      </c>
      <c r="J116" s="104" t="str">
        <f t="shared" si="3"/>
        <v/>
      </c>
    </row>
    <row r="117" spans="1:10">
      <c r="A117" s="282"/>
      <c r="B117" s="283"/>
      <c r="C117" s="277"/>
      <c r="D117" s="358" t="s">
        <v>618</v>
      </c>
      <c r="E117" s="343"/>
      <c r="F117" s="344"/>
      <c r="G117" s="240"/>
      <c r="H117" s="345"/>
      <c r="I117" s="240"/>
      <c r="J117" s="241"/>
    </row>
    <row r="118" spans="1:10" ht="22.5">
      <c r="A118" s="359" t="s">
        <v>410</v>
      </c>
      <c r="B118" s="360" t="s">
        <v>410</v>
      </c>
      <c r="C118" s="278" t="s">
        <v>1072</v>
      </c>
      <c r="D118" s="361" t="s">
        <v>619</v>
      </c>
      <c r="E118" s="714">
        <v>1</v>
      </c>
      <c r="F118" s="362" t="s">
        <v>390</v>
      </c>
      <c r="G118" s="220"/>
      <c r="H118" s="220"/>
      <c r="I118" s="220">
        <f>SUM(G118:H118)</f>
        <v>0</v>
      </c>
      <c r="J118" s="280" t="s">
        <v>241</v>
      </c>
    </row>
    <row r="119" spans="1:10" ht="33.75">
      <c r="A119" s="363"/>
      <c r="B119" s="360"/>
      <c r="C119" s="278"/>
      <c r="D119" s="358" t="s">
        <v>620</v>
      </c>
      <c r="E119" s="343"/>
      <c r="F119" s="362"/>
      <c r="G119" s="279"/>
      <c r="H119" s="364"/>
      <c r="I119" s="279"/>
      <c r="J119" s="241"/>
    </row>
    <row r="120" spans="1:10">
      <c r="A120" s="363"/>
      <c r="B120" s="360"/>
      <c r="C120" s="278"/>
      <c r="D120" s="358" t="s">
        <v>621</v>
      </c>
      <c r="E120" s="343"/>
      <c r="F120" s="362"/>
      <c r="G120" s="279"/>
      <c r="H120" s="364"/>
      <c r="I120" s="279"/>
      <c r="J120" s="241"/>
    </row>
    <row r="121" spans="1:10">
      <c r="A121" s="363"/>
      <c r="B121" s="360"/>
      <c r="C121" s="278"/>
      <c r="D121" s="358" t="s">
        <v>622</v>
      </c>
      <c r="E121" s="343"/>
      <c r="F121" s="362"/>
      <c r="G121" s="279"/>
      <c r="H121" s="364"/>
      <c r="I121" s="279"/>
      <c r="J121" s="241"/>
    </row>
    <row r="122" spans="1:10">
      <c r="A122" s="267" t="s">
        <v>410</v>
      </c>
      <c r="B122" s="283" t="s">
        <v>410</v>
      </c>
      <c r="C122" s="277" t="s">
        <v>418</v>
      </c>
      <c r="D122" s="354" t="s">
        <v>1033</v>
      </c>
      <c r="E122" s="343">
        <f>20.4*13*0.2</f>
        <v>53.04</v>
      </c>
      <c r="F122" s="355" t="s">
        <v>611</v>
      </c>
      <c r="G122" s="220"/>
      <c r="H122" s="220"/>
      <c r="I122" s="220">
        <f>SUM(G122:H122)</f>
        <v>0</v>
      </c>
      <c r="J122" s="223">
        <f>E122*I122</f>
        <v>0</v>
      </c>
    </row>
    <row r="123" spans="1:10" ht="22.5">
      <c r="A123" s="282"/>
      <c r="B123" s="283"/>
      <c r="C123" s="277"/>
      <c r="D123" s="694" t="s">
        <v>1034</v>
      </c>
      <c r="E123" s="343"/>
      <c r="F123" s="355"/>
      <c r="G123" s="240"/>
      <c r="H123" s="596"/>
      <c r="I123" s="435" t="str">
        <f>IF(ISBLANK(E123),"",G123+H123)</f>
        <v/>
      </c>
      <c r="J123" s="104" t="str">
        <f>IF(ISBLANK(E123),"",E123*I123)</f>
        <v/>
      </c>
    </row>
    <row r="124" spans="1:10" ht="22.5">
      <c r="A124" s="282"/>
      <c r="B124" s="283"/>
      <c r="C124" s="277"/>
      <c r="D124" s="694" t="s">
        <v>1035</v>
      </c>
      <c r="E124" s="343"/>
      <c r="F124" s="355"/>
      <c r="G124" s="240"/>
      <c r="H124" s="596"/>
      <c r="I124" s="435" t="str">
        <f>IF(ISBLANK(E124),"",G124+H124)</f>
        <v/>
      </c>
      <c r="J124" s="104" t="str">
        <f>IF(ISBLANK(E124),"",E124*I124)</f>
        <v/>
      </c>
    </row>
    <row r="125" spans="1:10" ht="13.5" thickBot="1">
      <c r="A125" s="282"/>
      <c r="B125" s="283"/>
      <c r="C125" s="277"/>
      <c r="D125" s="365"/>
      <c r="E125" s="343"/>
      <c r="F125" s="344"/>
      <c r="G125" s="240"/>
      <c r="H125" s="345"/>
      <c r="I125" s="240"/>
      <c r="J125" s="241"/>
    </row>
    <row r="126" spans="1:10" ht="23.25" thickBot="1">
      <c r="A126" s="366" t="s">
        <v>410</v>
      </c>
      <c r="B126" s="367" t="s">
        <v>410</v>
      </c>
      <c r="C126" s="281" t="s">
        <v>896</v>
      </c>
      <c r="D126" s="368" t="s">
        <v>623</v>
      </c>
      <c r="E126" s="369"/>
      <c r="F126" s="370"/>
      <c r="G126" s="243"/>
      <c r="H126" s="371"/>
      <c r="I126" s="243"/>
      <c r="J126" s="247">
        <f>SUM(J106:J124)</f>
        <v>0</v>
      </c>
    </row>
    <row r="127" spans="1:10">
      <c r="A127" s="282"/>
      <c r="B127" s="283"/>
      <c r="C127" s="277"/>
      <c r="D127" s="365"/>
      <c r="E127" s="343"/>
      <c r="F127" s="344"/>
      <c r="G127" s="240"/>
      <c r="H127" s="345"/>
      <c r="I127" s="240"/>
      <c r="J127" s="241"/>
    </row>
    <row r="128" spans="1:10">
      <c r="A128" s="372" t="s">
        <v>410</v>
      </c>
      <c r="B128" s="373" t="s">
        <v>411</v>
      </c>
      <c r="C128" s="275" t="s">
        <v>851</v>
      </c>
      <c r="D128" s="338" t="s">
        <v>136</v>
      </c>
      <c r="E128" s="339"/>
      <c r="F128" s="340"/>
      <c r="G128" s="276"/>
      <c r="H128" s="341"/>
      <c r="I128" s="276"/>
      <c r="J128" s="242"/>
    </row>
    <row r="129" spans="1:10">
      <c r="A129" s="282"/>
      <c r="B129" s="283"/>
      <c r="C129" s="277"/>
      <c r="D129" s="342"/>
      <c r="E129" s="343"/>
      <c r="F129" s="344"/>
      <c r="G129" s="240"/>
      <c r="H129" s="345"/>
      <c r="I129" s="240"/>
      <c r="J129" s="241"/>
    </row>
    <row r="130" spans="1:10">
      <c r="A130" s="267" t="s">
        <v>410</v>
      </c>
      <c r="B130" s="262" t="s">
        <v>411</v>
      </c>
      <c r="C130" s="277" t="s">
        <v>410</v>
      </c>
      <c r="D130" s="266" t="s">
        <v>627</v>
      </c>
      <c r="E130" s="343">
        <f>20.4*13*0.05</f>
        <v>13.26</v>
      </c>
      <c r="F130" s="344" t="s">
        <v>611</v>
      </c>
      <c r="G130" s="220"/>
      <c r="H130" s="220"/>
      <c r="I130" s="220">
        <f>SUM(G130:H130)</f>
        <v>0</v>
      </c>
      <c r="J130" s="223">
        <f>E130*I130</f>
        <v>0</v>
      </c>
    </row>
    <row r="131" spans="1:10" ht="22.5">
      <c r="A131" s="282"/>
      <c r="B131" s="283"/>
      <c r="C131" s="277"/>
      <c r="D131" s="353" t="s">
        <v>897</v>
      </c>
      <c r="E131" s="343"/>
      <c r="F131" s="344"/>
      <c r="G131" s="240"/>
      <c r="H131" s="345"/>
      <c r="I131" s="435" t="str">
        <f t="shared" ref="I131:I155" si="4">IF(ISBLANK(E131),"",G131+H131)</f>
        <v/>
      </c>
      <c r="J131" s="104" t="str">
        <f t="shared" ref="J131:J155" si="5">IF(ISBLANK(E131),"",E131*I131)</f>
        <v/>
      </c>
    </row>
    <row r="132" spans="1:10">
      <c r="A132" s="282"/>
      <c r="B132" s="283"/>
      <c r="C132" s="277"/>
      <c r="D132" s="353" t="s">
        <v>624</v>
      </c>
      <c r="E132" s="343"/>
      <c r="F132" s="344"/>
      <c r="G132" s="240"/>
      <c r="H132" s="345"/>
      <c r="I132" s="435" t="str">
        <f t="shared" si="4"/>
        <v/>
      </c>
      <c r="J132" s="104" t="str">
        <f t="shared" si="5"/>
        <v/>
      </c>
    </row>
    <row r="133" spans="1:10">
      <c r="A133" s="282"/>
      <c r="B133" s="283"/>
      <c r="C133" s="277"/>
      <c r="D133" s="353" t="s">
        <v>625</v>
      </c>
      <c r="E133" s="343"/>
      <c r="F133" s="344"/>
      <c r="G133" s="240"/>
      <c r="H133" s="345"/>
      <c r="I133" s="435" t="str">
        <f t="shared" si="4"/>
        <v/>
      </c>
      <c r="J133" s="104" t="str">
        <f t="shared" si="5"/>
        <v/>
      </c>
    </row>
    <row r="134" spans="1:10">
      <c r="A134" s="267"/>
      <c r="B134" s="262"/>
      <c r="C134" s="277"/>
      <c r="D134" s="353" t="s">
        <v>773</v>
      </c>
      <c r="E134" s="343"/>
      <c r="F134" s="344"/>
      <c r="G134" s="240"/>
      <c r="H134" s="345"/>
      <c r="I134" s="435" t="str">
        <f t="shared" si="4"/>
        <v/>
      </c>
      <c r="J134" s="104" t="str">
        <f t="shared" si="5"/>
        <v/>
      </c>
    </row>
    <row r="135" spans="1:10">
      <c r="A135" s="267" t="s">
        <v>410</v>
      </c>
      <c r="B135" s="262" t="s">
        <v>411</v>
      </c>
      <c r="C135" s="277" t="s">
        <v>411</v>
      </c>
      <c r="D135" s="266" t="s">
        <v>1037</v>
      </c>
      <c r="E135" s="343"/>
      <c r="F135" s="344"/>
      <c r="G135" s="240"/>
      <c r="H135" s="345"/>
      <c r="I135" s="435" t="str">
        <f t="shared" si="4"/>
        <v/>
      </c>
      <c r="J135" s="104" t="str">
        <f t="shared" si="5"/>
        <v/>
      </c>
    </row>
    <row r="136" spans="1:10">
      <c r="A136" s="267"/>
      <c r="B136" s="262"/>
      <c r="C136" s="277"/>
      <c r="D136" s="353" t="s">
        <v>1038</v>
      </c>
      <c r="E136" s="343"/>
      <c r="F136" s="344"/>
      <c r="G136" s="240"/>
      <c r="H136" s="345"/>
      <c r="I136" s="435" t="str">
        <f t="shared" si="4"/>
        <v/>
      </c>
      <c r="J136" s="104" t="str">
        <f t="shared" si="5"/>
        <v/>
      </c>
    </row>
    <row r="137" spans="1:10">
      <c r="A137" s="267"/>
      <c r="B137" s="262"/>
      <c r="C137" s="277"/>
      <c r="D137" s="353" t="s">
        <v>628</v>
      </c>
      <c r="E137" s="343"/>
      <c r="F137" s="344"/>
      <c r="G137" s="240"/>
      <c r="H137" s="345"/>
      <c r="I137" s="435" t="str">
        <f t="shared" si="4"/>
        <v/>
      </c>
      <c r="J137" s="104" t="str">
        <f t="shared" si="5"/>
        <v/>
      </c>
    </row>
    <row r="138" spans="1:10" ht="22.5">
      <c r="A138" s="282"/>
      <c r="B138" s="283"/>
      <c r="C138" s="277"/>
      <c r="D138" s="347" t="s">
        <v>1039</v>
      </c>
      <c r="E138" s="343"/>
      <c r="F138" s="344"/>
      <c r="G138" s="244"/>
      <c r="H138" s="345"/>
      <c r="I138" s="435" t="str">
        <f t="shared" si="4"/>
        <v/>
      </c>
      <c r="J138" s="104" t="str">
        <f t="shared" si="5"/>
        <v/>
      </c>
    </row>
    <row r="139" spans="1:10">
      <c r="A139" s="267" t="s">
        <v>410</v>
      </c>
      <c r="B139" s="262" t="s">
        <v>411</v>
      </c>
      <c r="C139" s="277" t="s">
        <v>389</v>
      </c>
      <c r="D139" s="353" t="s">
        <v>1040</v>
      </c>
      <c r="E139" s="343">
        <f>20.1*12.7*0.3</f>
        <v>76.581000000000003</v>
      </c>
      <c r="F139" s="344" t="s">
        <v>611</v>
      </c>
      <c r="G139" s="220"/>
      <c r="H139" s="220"/>
      <c r="I139" s="220">
        <f>SUM(G139:H139)</f>
        <v>0</v>
      </c>
      <c r="J139" s="223">
        <f>E139*I139</f>
        <v>0</v>
      </c>
    </row>
    <row r="140" spans="1:10">
      <c r="A140" s="267" t="s">
        <v>410</v>
      </c>
      <c r="B140" s="262" t="s">
        <v>411</v>
      </c>
      <c r="C140" s="277" t="s">
        <v>1041</v>
      </c>
      <c r="D140" s="349" t="s">
        <v>626</v>
      </c>
      <c r="E140" s="343">
        <f>E139*0.12</f>
        <v>9.1897199999999994</v>
      </c>
      <c r="F140" s="344" t="s">
        <v>167</v>
      </c>
      <c r="G140" s="220"/>
      <c r="H140" s="220"/>
      <c r="I140" s="220">
        <f>SUM(G140:H140)</f>
        <v>0</v>
      </c>
      <c r="J140" s="223">
        <f>E140*I140</f>
        <v>0</v>
      </c>
    </row>
    <row r="141" spans="1:10">
      <c r="A141" s="267" t="s">
        <v>410</v>
      </c>
      <c r="B141" s="262" t="s">
        <v>411</v>
      </c>
      <c r="C141" s="277" t="s">
        <v>1042</v>
      </c>
      <c r="D141" s="349" t="s">
        <v>629</v>
      </c>
      <c r="E141" s="343">
        <f>(20.1+12.7)*2*0.3</f>
        <v>19.679999999999996</v>
      </c>
      <c r="F141" s="344" t="s">
        <v>390</v>
      </c>
      <c r="G141" s="220"/>
      <c r="H141" s="220"/>
      <c r="I141" s="220">
        <f>SUM(G141:H141)</f>
        <v>0</v>
      </c>
      <c r="J141" s="223">
        <f>E141*I141</f>
        <v>0</v>
      </c>
    </row>
    <row r="142" spans="1:10">
      <c r="A142" s="267" t="s">
        <v>410</v>
      </c>
      <c r="B142" s="262" t="s">
        <v>411</v>
      </c>
      <c r="C142" s="277" t="s">
        <v>1043</v>
      </c>
      <c r="D142" s="349" t="s">
        <v>1044</v>
      </c>
      <c r="E142" s="343">
        <f>(19.7+12.3)*2 + 6</f>
        <v>70</v>
      </c>
      <c r="F142" s="344" t="s">
        <v>388</v>
      </c>
      <c r="G142" s="220"/>
      <c r="H142" s="220"/>
      <c r="I142" s="220">
        <f>SUM(G142:H142)</f>
        <v>0</v>
      </c>
      <c r="J142" s="223">
        <f>E142*I142</f>
        <v>0</v>
      </c>
    </row>
    <row r="143" spans="1:10">
      <c r="A143" s="267" t="s">
        <v>410</v>
      </c>
      <c r="B143" s="262" t="s">
        <v>411</v>
      </c>
      <c r="C143" s="277" t="s">
        <v>413</v>
      </c>
      <c r="D143" s="266" t="s">
        <v>1045</v>
      </c>
      <c r="E143" s="343"/>
      <c r="F143" s="344"/>
      <c r="G143" s="240"/>
      <c r="H143" s="345"/>
      <c r="I143" s="435" t="str">
        <f t="shared" si="4"/>
        <v/>
      </c>
      <c r="J143" s="104" t="str">
        <f t="shared" si="5"/>
        <v/>
      </c>
    </row>
    <row r="144" spans="1:10" ht="33.75">
      <c r="A144" s="267"/>
      <c r="B144" s="262"/>
      <c r="C144" s="277"/>
      <c r="D144" s="353" t="s">
        <v>1046</v>
      </c>
      <c r="E144" s="343"/>
      <c r="F144" s="344"/>
      <c r="G144" s="240"/>
      <c r="H144" s="345"/>
      <c r="I144" s="435" t="str">
        <f t="shared" si="4"/>
        <v/>
      </c>
      <c r="J144" s="104" t="str">
        <f t="shared" si="5"/>
        <v/>
      </c>
    </row>
    <row r="145" spans="1:10" ht="33.75">
      <c r="A145" s="282"/>
      <c r="B145" s="283"/>
      <c r="C145" s="277"/>
      <c r="D145" s="347" t="s">
        <v>1047</v>
      </c>
      <c r="E145" s="343"/>
      <c r="F145" s="344"/>
      <c r="G145" s="244"/>
      <c r="H145" s="345"/>
      <c r="I145" s="435" t="str">
        <f t="shared" si="4"/>
        <v/>
      </c>
      <c r="J145" s="104" t="str">
        <f t="shared" si="5"/>
        <v/>
      </c>
    </row>
    <row r="146" spans="1:10">
      <c r="A146" s="267" t="s">
        <v>410</v>
      </c>
      <c r="B146" s="262" t="s">
        <v>411</v>
      </c>
      <c r="C146" s="277" t="s">
        <v>131</v>
      </c>
      <c r="D146" s="353" t="s">
        <v>1040</v>
      </c>
      <c r="E146" s="343">
        <f>(19.2*3*0.25 + 12.3*(2*0.25+0.2))*0.95</f>
        <v>21.859499999999997</v>
      </c>
      <c r="F146" s="344" t="s">
        <v>611</v>
      </c>
      <c r="G146" s="220"/>
      <c r="H146" s="220"/>
      <c r="I146" s="220">
        <f>SUM(G146:H146)</f>
        <v>0</v>
      </c>
      <c r="J146" s="223">
        <f>E146*I146</f>
        <v>0</v>
      </c>
    </row>
    <row r="147" spans="1:10">
      <c r="A147" s="267" t="s">
        <v>410</v>
      </c>
      <c r="B147" s="262" t="s">
        <v>411</v>
      </c>
      <c r="C147" s="277" t="s">
        <v>132</v>
      </c>
      <c r="D147" s="349" t="s">
        <v>626</v>
      </c>
      <c r="E147" s="343">
        <f>E146*0.12</f>
        <v>2.6231399999999994</v>
      </c>
      <c r="F147" s="344" t="s">
        <v>167</v>
      </c>
      <c r="G147" s="220"/>
      <c r="H147" s="220"/>
      <c r="I147" s="220">
        <f>SUM(G147:H147)</f>
        <v>0</v>
      </c>
      <c r="J147" s="223">
        <f>E147*I147</f>
        <v>0</v>
      </c>
    </row>
    <row r="148" spans="1:10">
      <c r="A148" s="267" t="s">
        <v>410</v>
      </c>
      <c r="B148" s="262" t="s">
        <v>411</v>
      </c>
      <c r="C148" s="277" t="s">
        <v>343</v>
      </c>
      <c r="D148" s="349" t="s">
        <v>629</v>
      </c>
      <c r="E148" s="343">
        <f>((19.7+12.3)*2 + (9.49+5.78)*2*4)*0.95</f>
        <v>176.85199999999998</v>
      </c>
      <c r="F148" s="344" t="s">
        <v>390</v>
      </c>
      <c r="G148" s="220"/>
      <c r="H148" s="220"/>
      <c r="I148" s="220">
        <f>SUM(G148:H148)</f>
        <v>0</v>
      </c>
      <c r="J148" s="223">
        <f>E148*I148</f>
        <v>0</v>
      </c>
    </row>
    <row r="149" spans="1:10">
      <c r="A149" s="267" t="s">
        <v>410</v>
      </c>
      <c r="B149" s="262" t="s">
        <v>411</v>
      </c>
      <c r="C149" s="277" t="s">
        <v>1048</v>
      </c>
      <c r="D149" s="349" t="s">
        <v>1049</v>
      </c>
      <c r="E149" s="343">
        <f>4*15+4*5</f>
        <v>80</v>
      </c>
      <c r="F149" s="344" t="s">
        <v>305</v>
      </c>
      <c r="G149" s="220"/>
      <c r="H149" s="220"/>
      <c r="I149" s="220">
        <f>SUM(G149:H149)</f>
        <v>0</v>
      </c>
      <c r="J149" s="223">
        <f>E149*I149</f>
        <v>0</v>
      </c>
    </row>
    <row r="150" spans="1:10">
      <c r="A150" s="267" t="s">
        <v>410</v>
      </c>
      <c r="B150" s="262" t="s">
        <v>411</v>
      </c>
      <c r="C150" s="277" t="s">
        <v>1050</v>
      </c>
      <c r="D150" s="349" t="s">
        <v>1051</v>
      </c>
      <c r="E150" s="343">
        <v>5</v>
      </c>
      <c r="F150" s="344" t="s">
        <v>305</v>
      </c>
      <c r="G150" s="220"/>
      <c r="H150" s="220"/>
      <c r="I150" s="220"/>
    </row>
    <row r="151" spans="1:10" ht="22.5">
      <c r="A151" s="267" t="s">
        <v>410</v>
      </c>
      <c r="B151" s="262" t="s">
        <v>411</v>
      </c>
      <c r="C151" s="277" t="s">
        <v>1073</v>
      </c>
      <c r="D151" s="349" t="s">
        <v>1074</v>
      </c>
      <c r="E151" s="343">
        <v>5</v>
      </c>
      <c r="F151" s="344" t="s">
        <v>305</v>
      </c>
      <c r="G151" s="220"/>
      <c r="H151" s="220"/>
      <c r="I151" s="220"/>
    </row>
    <row r="152" spans="1:10">
      <c r="A152" s="267" t="s">
        <v>410</v>
      </c>
      <c r="B152" s="262" t="s">
        <v>411</v>
      </c>
      <c r="C152" s="277" t="s">
        <v>415</v>
      </c>
      <c r="D152" s="266" t="s">
        <v>630</v>
      </c>
      <c r="E152" s="343">
        <v>0</v>
      </c>
      <c r="F152" s="374" t="s">
        <v>390</v>
      </c>
      <c r="G152" s="220"/>
      <c r="H152" s="220"/>
      <c r="I152" s="220">
        <f>SUM(G152:H152)</f>
        <v>0</v>
      </c>
      <c r="J152" s="223">
        <f>E152*I152</f>
        <v>0</v>
      </c>
    </row>
    <row r="153" spans="1:10">
      <c r="A153" s="282"/>
      <c r="B153" s="283"/>
      <c r="C153" s="277"/>
      <c r="D153" s="347" t="s">
        <v>631</v>
      </c>
      <c r="E153" s="343"/>
      <c r="F153" s="374"/>
      <c r="G153" s="240"/>
      <c r="H153" s="345"/>
      <c r="I153" s="220"/>
    </row>
    <row r="154" spans="1:10">
      <c r="A154" s="282" t="s">
        <v>410</v>
      </c>
      <c r="B154" s="262" t="s">
        <v>411</v>
      </c>
      <c r="C154" s="277" t="s">
        <v>416</v>
      </c>
      <c r="D154" s="266" t="s">
        <v>632</v>
      </c>
      <c r="E154" s="343">
        <v>0</v>
      </c>
      <c r="F154" s="374" t="s">
        <v>174</v>
      </c>
      <c r="G154" s="220"/>
      <c r="H154" s="220"/>
      <c r="I154" s="220">
        <f>SUM(G154:H154)</f>
        <v>0</v>
      </c>
      <c r="J154" s="223">
        <f>E154*I154</f>
        <v>0</v>
      </c>
    </row>
    <row r="155" spans="1:10">
      <c r="A155" s="282"/>
      <c r="B155" s="283"/>
      <c r="C155" s="277"/>
      <c r="D155" s="347" t="s">
        <v>899</v>
      </c>
      <c r="E155" s="343"/>
      <c r="F155" s="374"/>
      <c r="G155" s="240"/>
      <c r="H155" s="345"/>
      <c r="I155" s="435" t="str">
        <f t="shared" si="4"/>
        <v/>
      </c>
      <c r="J155" s="104" t="str">
        <f t="shared" si="5"/>
        <v/>
      </c>
    </row>
    <row r="156" spans="1:10">
      <c r="A156" s="359"/>
      <c r="B156" s="360"/>
      <c r="C156" s="284"/>
      <c r="D156" s="358" t="s">
        <v>656</v>
      </c>
      <c r="E156" s="343"/>
      <c r="F156" s="362"/>
      <c r="G156" s="279"/>
      <c r="H156" s="364"/>
      <c r="I156" s="279"/>
      <c r="J156" s="285"/>
    </row>
    <row r="157" spans="1:10">
      <c r="A157" s="359" t="s">
        <v>410</v>
      </c>
      <c r="B157" s="376" t="s">
        <v>411</v>
      </c>
      <c r="C157" s="278" t="s">
        <v>1052</v>
      </c>
      <c r="D157" s="377" t="s">
        <v>657</v>
      </c>
      <c r="E157" s="343"/>
      <c r="F157" s="378"/>
      <c r="G157" s="279"/>
      <c r="H157" s="379"/>
      <c r="I157" s="279"/>
      <c r="J157" s="285"/>
    </row>
    <row r="158" spans="1:10" ht="33.75">
      <c r="A158" s="359"/>
      <c r="B158" s="376"/>
      <c r="C158" s="278"/>
      <c r="D158" s="380" t="s">
        <v>658</v>
      </c>
      <c r="E158" s="343"/>
      <c r="F158" s="378"/>
      <c r="G158" s="279"/>
      <c r="H158" s="379"/>
      <c r="I158" s="279"/>
      <c r="J158" s="285"/>
    </row>
    <row r="159" spans="1:10" ht="22.5">
      <c r="A159" s="359" t="s">
        <v>410</v>
      </c>
      <c r="B159" s="376" t="s">
        <v>411</v>
      </c>
      <c r="C159" s="278" t="s">
        <v>1053</v>
      </c>
      <c r="D159" s="381" t="s">
        <v>660</v>
      </c>
      <c r="E159" s="714">
        <v>1</v>
      </c>
      <c r="F159" s="378" t="s">
        <v>611</v>
      </c>
      <c r="G159" s="220"/>
      <c r="H159" s="220"/>
      <c r="I159" s="220">
        <f>SUM(G159:H159)</f>
        <v>0</v>
      </c>
      <c r="J159" s="280" t="s">
        <v>241</v>
      </c>
    </row>
    <row r="160" spans="1:10" ht="22.5">
      <c r="A160" s="359" t="s">
        <v>410</v>
      </c>
      <c r="B160" s="376" t="s">
        <v>411</v>
      </c>
      <c r="C160" s="278" t="s">
        <v>1054</v>
      </c>
      <c r="D160" s="381" t="s">
        <v>774</v>
      </c>
      <c r="E160" s="714">
        <v>1</v>
      </c>
      <c r="F160" s="378" t="s">
        <v>611</v>
      </c>
      <c r="G160" s="220"/>
      <c r="H160" s="220"/>
      <c r="I160" s="220">
        <f>SUM(G160:H160)</f>
        <v>0</v>
      </c>
      <c r="J160" s="280" t="s">
        <v>241</v>
      </c>
    </row>
    <row r="161" spans="1:10" ht="22.5">
      <c r="A161" s="359" t="s">
        <v>410</v>
      </c>
      <c r="B161" s="376" t="s">
        <v>411</v>
      </c>
      <c r="C161" s="278" t="s">
        <v>1055</v>
      </c>
      <c r="D161" s="381" t="s">
        <v>1056</v>
      </c>
      <c r="E161" s="714">
        <v>1</v>
      </c>
      <c r="F161" s="378" t="s">
        <v>611</v>
      </c>
      <c r="G161" s="220"/>
      <c r="H161" s="220"/>
      <c r="I161" s="220">
        <f>SUM(G161:H161)</f>
        <v>0</v>
      </c>
      <c r="J161" s="280" t="s">
        <v>241</v>
      </c>
    </row>
    <row r="162" spans="1:10" ht="13.5" thickBot="1">
      <c r="A162" s="282"/>
      <c r="B162" s="283"/>
      <c r="C162" s="277"/>
      <c r="D162" s="365"/>
      <c r="E162" s="343"/>
      <c r="F162" s="344"/>
      <c r="G162" s="240"/>
      <c r="H162" s="345"/>
      <c r="I162" s="240"/>
      <c r="J162" s="241"/>
    </row>
    <row r="163" spans="1:10" ht="23.25" thickBot="1">
      <c r="A163" s="366" t="s">
        <v>410</v>
      </c>
      <c r="B163" s="367" t="s">
        <v>411</v>
      </c>
      <c r="C163" s="281" t="s">
        <v>896</v>
      </c>
      <c r="D163" s="368" t="s">
        <v>633</v>
      </c>
      <c r="E163" s="369"/>
      <c r="F163" s="370"/>
      <c r="G163" s="243"/>
      <c r="H163" s="371"/>
      <c r="I163" s="243"/>
      <c r="J163" s="247">
        <f>SUM(J130:J161)</f>
        <v>0</v>
      </c>
    </row>
    <row r="164" spans="1:10" ht="15.75">
      <c r="A164" s="282"/>
      <c r="B164" s="283"/>
      <c r="C164" s="277"/>
      <c r="D164" s="382"/>
      <c r="E164" s="343"/>
      <c r="F164" s="344"/>
      <c r="G164" s="240"/>
      <c r="H164" s="345"/>
      <c r="I164" s="240"/>
      <c r="J164" s="241"/>
    </row>
    <row r="165" spans="1:10">
      <c r="A165" s="336" t="s">
        <v>410</v>
      </c>
      <c r="B165" s="337" t="s">
        <v>413</v>
      </c>
      <c r="C165" s="275" t="s">
        <v>851</v>
      </c>
      <c r="D165" s="338" t="s">
        <v>634</v>
      </c>
      <c r="E165" s="339"/>
      <c r="F165" s="340"/>
      <c r="G165" s="276"/>
      <c r="H165" s="341"/>
      <c r="I165" s="276"/>
      <c r="J165" s="242"/>
    </row>
    <row r="166" spans="1:10">
      <c r="A166" s="267"/>
      <c r="B166" s="262"/>
      <c r="C166" s="277"/>
      <c r="D166" s="383"/>
      <c r="E166" s="343"/>
      <c r="F166" s="384"/>
      <c r="G166" s="240"/>
      <c r="H166" s="345"/>
      <c r="I166" s="240"/>
      <c r="J166" s="241"/>
    </row>
    <row r="167" spans="1:10">
      <c r="A167" s="267" t="s">
        <v>410</v>
      </c>
      <c r="B167" s="262" t="s">
        <v>413</v>
      </c>
      <c r="C167" s="277" t="s">
        <v>410</v>
      </c>
      <c r="D167" s="385" t="s">
        <v>775</v>
      </c>
      <c r="E167" s="343">
        <f>(4+5)*4*1.5</f>
        <v>54</v>
      </c>
      <c r="F167" s="344" t="s">
        <v>388</v>
      </c>
      <c r="G167" s="220"/>
      <c r="H167" s="220"/>
      <c r="I167" s="220">
        <f>SUM(G167:H167)</f>
        <v>0</v>
      </c>
      <c r="J167" s="223">
        <f>E167*I167</f>
        <v>0</v>
      </c>
    </row>
    <row r="168" spans="1:10" ht="45">
      <c r="A168" s="267"/>
      <c r="B168" s="262"/>
      <c r="C168" s="277"/>
      <c r="D168" s="386" t="s">
        <v>1057</v>
      </c>
      <c r="E168" s="343"/>
      <c r="F168" s="344"/>
      <c r="G168" s="240"/>
      <c r="H168" s="345"/>
      <c r="I168" s="435" t="str">
        <f>IF(ISBLANK(E168),"",G168+H168)</f>
        <v/>
      </c>
      <c r="J168" s="104" t="str">
        <f>IF(ISBLANK(E168),"",E168*I168)</f>
        <v/>
      </c>
    </row>
    <row r="169" spans="1:10" ht="33.75">
      <c r="A169" s="267"/>
      <c r="B169" s="262"/>
      <c r="C169" s="277"/>
      <c r="D169" s="386" t="s">
        <v>1058</v>
      </c>
      <c r="E169" s="343"/>
      <c r="F169" s="344"/>
      <c r="G169" s="240"/>
      <c r="H169" s="345"/>
      <c r="I169" s="435" t="str">
        <f>IF(ISBLANK(E169),"",G169+H169)</f>
        <v/>
      </c>
      <c r="J169" s="104" t="str">
        <f>IF(ISBLANK(E169),"",E169*I169)</f>
        <v/>
      </c>
    </row>
    <row r="170" spans="1:10" ht="13.5" thickBot="1">
      <c r="A170" s="282"/>
      <c r="B170" s="283"/>
      <c r="C170" s="277"/>
      <c r="D170" s="349"/>
      <c r="E170" s="343"/>
      <c r="F170" s="344"/>
      <c r="G170" s="240"/>
      <c r="H170" s="345"/>
      <c r="I170" s="240"/>
      <c r="J170" s="241"/>
    </row>
    <row r="171" spans="1:10" ht="23.25" thickBot="1">
      <c r="A171" s="366" t="s">
        <v>410</v>
      </c>
      <c r="B171" s="367" t="s">
        <v>413</v>
      </c>
      <c r="C171" s="281" t="s">
        <v>896</v>
      </c>
      <c r="D171" s="368" t="s">
        <v>636</v>
      </c>
      <c r="E171" s="369"/>
      <c r="F171" s="370"/>
      <c r="G171" s="243"/>
      <c r="H171" s="371"/>
      <c r="I171" s="243"/>
      <c r="J171" s="247">
        <f>SUM(J167:J169)</f>
        <v>0</v>
      </c>
    </row>
    <row r="172" spans="1:10" ht="15.75">
      <c r="A172" s="282"/>
      <c r="B172" s="283"/>
      <c r="C172" s="277"/>
      <c r="D172" s="382"/>
      <c r="E172" s="343"/>
      <c r="F172" s="344"/>
      <c r="G172" s="240"/>
      <c r="H172" s="345"/>
      <c r="I172" s="240"/>
      <c r="J172" s="241"/>
    </row>
    <row r="173" spans="1:10">
      <c r="A173" s="372" t="s">
        <v>410</v>
      </c>
      <c r="B173" s="373" t="s">
        <v>415</v>
      </c>
      <c r="C173" s="275" t="s">
        <v>851</v>
      </c>
      <c r="D173" s="338" t="s">
        <v>433</v>
      </c>
      <c r="E173" s="339"/>
      <c r="F173" s="340"/>
      <c r="G173" s="276"/>
      <c r="H173" s="341"/>
      <c r="I173" s="276"/>
      <c r="J173" s="242"/>
    </row>
    <row r="174" spans="1:10">
      <c r="A174" s="282"/>
      <c r="B174" s="283"/>
      <c r="C174" s="277"/>
      <c r="D174" s="342"/>
      <c r="E174" s="343"/>
      <c r="F174" s="344"/>
      <c r="G174" s="240"/>
      <c r="H174" s="348"/>
      <c r="I174" s="240"/>
      <c r="J174" s="241"/>
    </row>
    <row r="175" spans="1:10">
      <c r="A175" s="267" t="s">
        <v>410</v>
      </c>
      <c r="B175" s="262" t="s">
        <v>415</v>
      </c>
      <c r="C175" s="277" t="s">
        <v>1036</v>
      </c>
      <c r="D175" s="266" t="s">
        <v>610</v>
      </c>
      <c r="E175" s="343"/>
      <c r="F175" s="344"/>
      <c r="G175" s="240"/>
      <c r="H175" s="345"/>
      <c r="I175" s="240"/>
      <c r="J175" s="241"/>
    </row>
    <row r="176" spans="1:10" ht="33.75">
      <c r="A176" s="282"/>
      <c r="B176" s="283"/>
      <c r="C176" s="277"/>
      <c r="D176" s="347" t="s">
        <v>1059</v>
      </c>
      <c r="E176" s="343"/>
      <c r="F176" s="344"/>
      <c r="G176" s="240"/>
      <c r="H176" s="345"/>
      <c r="I176" s="240"/>
      <c r="J176" s="241"/>
    </row>
    <row r="177" spans="1:10" ht="33.75">
      <c r="A177" s="282"/>
      <c r="B177" s="283"/>
      <c r="C177" s="277"/>
      <c r="D177" s="347" t="s">
        <v>638</v>
      </c>
      <c r="E177" s="343"/>
      <c r="F177" s="344"/>
      <c r="G177" s="240"/>
      <c r="H177" s="345"/>
      <c r="I177" s="240"/>
      <c r="J177" s="241"/>
    </row>
    <row r="178" spans="1:10" ht="45">
      <c r="A178" s="282"/>
      <c r="B178" s="283"/>
      <c r="C178" s="277"/>
      <c r="D178" s="353" t="s">
        <v>639</v>
      </c>
      <c r="E178" s="343"/>
      <c r="F178" s="344"/>
      <c r="G178" s="240"/>
      <c r="H178" s="345"/>
      <c r="I178" s="240"/>
      <c r="J178" s="241"/>
    </row>
    <row r="179" spans="1:10">
      <c r="A179" s="267" t="s">
        <v>410</v>
      </c>
      <c r="B179" s="262" t="s">
        <v>415</v>
      </c>
      <c r="C179" s="277" t="s">
        <v>410</v>
      </c>
      <c r="D179" s="350" t="s">
        <v>640</v>
      </c>
      <c r="E179" s="343">
        <f>4*55</f>
        <v>220</v>
      </c>
      <c r="F179" s="344" t="s">
        <v>390</v>
      </c>
      <c r="G179" s="375"/>
      <c r="H179" s="529"/>
      <c r="I179" s="435">
        <f t="shared" ref="I179:I219" si="6">IF(ISBLANK(E179),"",G179+H179)</f>
        <v>0</v>
      </c>
      <c r="J179" s="104">
        <f t="shared" ref="J179:J219" si="7">IF(ISBLANK(E179),"",E179*I179)</f>
        <v>0</v>
      </c>
    </row>
    <row r="180" spans="1:10" ht="22.5">
      <c r="A180" s="282"/>
      <c r="B180" s="283"/>
      <c r="C180" s="277"/>
      <c r="D180" s="353" t="s">
        <v>641</v>
      </c>
      <c r="E180" s="343"/>
      <c r="F180" s="344"/>
      <c r="G180" s="240"/>
      <c r="H180" s="345"/>
      <c r="I180" s="435" t="str">
        <f t="shared" si="6"/>
        <v/>
      </c>
      <c r="J180" s="104" t="str">
        <f t="shared" si="7"/>
        <v/>
      </c>
    </row>
    <row r="181" spans="1:10">
      <c r="A181" s="267" t="s">
        <v>410</v>
      </c>
      <c r="B181" s="262" t="s">
        <v>415</v>
      </c>
      <c r="C181" s="277" t="s">
        <v>411</v>
      </c>
      <c r="D181" s="266" t="s">
        <v>627</v>
      </c>
      <c r="E181" s="343">
        <f>4*55*0.05</f>
        <v>11</v>
      </c>
      <c r="F181" s="344" t="s">
        <v>611</v>
      </c>
      <c r="G181" s="220"/>
      <c r="H181" s="220"/>
      <c r="I181" s="220">
        <f>SUM(G181:H181)</f>
        <v>0</v>
      </c>
      <c r="J181" s="223">
        <f>E181*I181</f>
        <v>0</v>
      </c>
    </row>
    <row r="182" spans="1:10" ht="22.5">
      <c r="A182" s="282"/>
      <c r="B182" s="283"/>
      <c r="C182" s="277"/>
      <c r="D182" s="353" t="s">
        <v>642</v>
      </c>
      <c r="E182" s="343"/>
      <c r="F182" s="344"/>
      <c r="G182" s="240"/>
      <c r="H182" s="345"/>
      <c r="I182" s="435" t="str">
        <f t="shared" si="6"/>
        <v/>
      </c>
      <c r="J182" s="104" t="str">
        <f t="shared" si="7"/>
        <v/>
      </c>
    </row>
    <row r="183" spans="1:10">
      <c r="A183" s="282"/>
      <c r="B183" s="283"/>
      <c r="C183" s="277"/>
      <c r="D183" s="353" t="s">
        <v>773</v>
      </c>
      <c r="E183" s="343"/>
      <c r="F183" s="344"/>
      <c r="G183" s="240"/>
      <c r="H183" s="345"/>
      <c r="I183" s="435" t="str">
        <f t="shared" si="6"/>
        <v/>
      </c>
      <c r="J183" s="104" t="str">
        <f t="shared" si="7"/>
        <v/>
      </c>
    </row>
    <row r="184" spans="1:10">
      <c r="A184" s="267" t="s">
        <v>410</v>
      </c>
      <c r="B184" s="262" t="s">
        <v>415</v>
      </c>
      <c r="C184" s="277" t="s">
        <v>413</v>
      </c>
      <c r="D184" s="350" t="s">
        <v>1060</v>
      </c>
      <c r="E184" s="343"/>
      <c r="F184" s="344"/>
      <c r="G184" s="240"/>
      <c r="H184" s="345"/>
      <c r="I184" s="435" t="str">
        <f t="shared" si="6"/>
        <v/>
      </c>
      <c r="J184" s="104" t="str">
        <f t="shared" si="7"/>
        <v/>
      </c>
    </row>
    <row r="185" spans="1:10" ht="22.5">
      <c r="A185" s="282"/>
      <c r="B185" s="283"/>
      <c r="C185" s="263"/>
      <c r="D185" s="353" t="s">
        <v>1061</v>
      </c>
      <c r="E185" s="343"/>
      <c r="F185" s="344"/>
      <c r="G185" s="240"/>
      <c r="H185" s="345"/>
      <c r="I185" s="435" t="str">
        <f t="shared" si="6"/>
        <v/>
      </c>
      <c r="J185" s="104" t="str">
        <f t="shared" si="7"/>
        <v/>
      </c>
    </row>
    <row r="186" spans="1:10">
      <c r="A186" s="267" t="s">
        <v>410</v>
      </c>
      <c r="B186" s="262" t="s">
        <v>415</v>
      </c>
      <c r="C186" s="277" t="s">
        <v>131</v>
      </c>
      <c r="D186" s="353" t="s">
        <v>898</v>
      </c>
      <c r="E186" s="343">
        <f>4*55*0.15</f>
        <v>33</v>
      </c>
      <c r="F186" s="344" t="s">
        <v>611</v>
      </c>
      <c r="G186" s="220"/>
      <c r="H186" s="220"/>
      <c r="I186" s="220">
        <f>SUM(G186:H186)</f>
        <v>0</v>
      </c>
      <c r="J186" s="223">
        <f>E186*I186</f>
        <v>0</v>
      </c>
    </row>
    <row r="187" spans="1:10">
      <c r="A187" s="267" t="s">
        <v>410</v>
      </c>
      <c r="B187" s="262" t="s">
        <v>415</v>
      </c>
      <c r="C187" s="277" t="s">
        <v>132</v>
      </c>
      <c r="D187" s="353" t="s">
        <v>643</v>
      </c>
      <c r="E187" s="343">
        <f>E186*0.08</f>
        <v>2.64</v>
      </c>
      <c r="F187" s="344" t="s">
        <v>167</v>
      </c>
      <c r="G187" s="220"/>
      <c r="H187" s="220"/>
      <c r="I187" s="220">
        <f>SUM(G187:H187)</f>
        <v>0</v>
      </c>
      <c r="J187" s="223">
        <f>E187*I187</f>
        <v>0</v>
      </c>
    </row>
    <row r="188" spans="1:10">
      <c r="A188" s="267" t="s">
        <v>410</v>
      </c>
      <c r="B188" s="262" t="s">
        <v>415</v>
      </c>
      <c r="C188" s="277" t="s">
        <v>343</v>
      </c>
      <c r="D188" s="347" t="s">
        <v>629</v>
      </c>
      <c r="E188" s="343">
        <v>0</v>
      </c>
      <c r="F188" s="344" t="s">
        <v>390</v>
      </c>
      <c r="G188" s="220"/>
      <c r="H188" s="220"/>
      <c r="I188" s="220">
        <f>SUM(G188:H188)</f>
        <v>0</v>
      </c>
      <c r="J188" s="223">
        <f>E188*I188</f>
        <v>0</v>
      </c>
    </row>
    <row r="189" spans="1:10">
      <c r="A189" s="267" t="s">
        <v>410</v>
      </c>
      <c r="B189" s="262" t="s">
        <v>415</v>
      </c>
      <c r="C189" s="277" t="s">
        <v>415</v>
      </c>
      <c r="D189" s="604" t="s">
        <v>635</v>
      </c>
      <c r="E189" s="343"/>
      <c r="F189" s="344"/>
      <c r="G189" s="240"/>
      <c r="H189" s="345"/>
      <c r="I189" s="435" t="str">
        <f t="shared" si="6"/>
        <v/>
      </c>
      <c r="J189" s="104" t="str">
        <f t="shared" si="7"/>
        <v/>
      </c>
    </row>
    <row r="190" spans="1:10" ht="22.5">
      <c r="A190" s="282"/>
      <c r="B190" s="283"/>
      <c r="C190" s="277"/>
      <c r="D190" s="605" t="s">
        <v>776</v>
      </c>
      <c r="E190" s="343"/>
      <c r="F190" s="344"/>
      <c r="G190" s="240"/>
      <c r="H190" s="345"/>
      <c r="I190" s="435" t="str">
        <f t="shared" si="6"/>
        <v/>
      </c>
      <c r="J190" s="104" t="str">
        <f t="shared" si="7"/>
        <v/>
      </c>
    </row>
    <row r="191" spans="1:10">
      <c r="A191" s="267" t="s">
        <v>410</v>
      </c>
      <c r="B191" s="262" t="s">
        <v>415</v>
      </c>
      <c r="C191" s="277" t="s">
        <v>281</v>
      </c>
      <c r="D191" s="353" t="s">
        <v>644</v>
      </c>
      <c r="E191" s="343">
        <f>2*(0.35*0.3+0.45*0.3+0.75*3)*2.6+0.05</f>
        <v>12.998000000000003</v>
      </c>
      <c r="F191" s="606" t="s">
        <v>611</v>
      </c>
      <c r="G191" s="220"/>
      <c r="H191" s="220"/>
      <c r="I191" s="220">
        <f>SUM(G191:H191)</f>
        <v>0</v>
      </c>
      <c r="J191" s="223">
        <f>E191*I191</f>
        <v>0</v>
      </c>
    </row>
    <row r="192" spans="1:10">
      <c r="A192" s="267" t="s">
        <v>410</v>
      </c>
      <c r="B192" s="262" t="s">
        <v>415</v>
      </c>
      <c r="C192" s="277" t="s">
        <v>282</v>
      </c>
      <c r="D192" s="349" t="s">
        <v>626</v>
      </c>
      <c r="E192" s="343">
        <v>1.4</v>
      </c>
      <c r="F192" s="606" t="s">
        <v>167</v>
      </c>
      <c r="G192" s="220"/>
      <c r="H192" s="220"/>
      <c r="I192" s="220">
        <f>SUM(G192:H192)</f>
        <v>0</v>
      </c>
      <c r="J192" s="223">
        <f>E192*I192</f>
        <v>0</v>
      </c>
    </row>
    <row r="193" spans="1:10">
      <c r="A193" s="267" t="s">
        <v>410</v>
      </c>
      <c r="B193" s="262" t="s">
        <v>415</v>
      </c>
      <c r="C193" s="277" t="s">
        <v>315</v>
      </c>
      <c r="D193" s="605" t="s">
        <v>629</v>
      </c>
      <c r="E193" s="343">
        <f>2*((0.35+0.3)+(0.45+0.3)+(0.75+3))*2*2.6</f>
        <v>53.56</v>
      </c>
      <c r="F193" s="606" t="s">
        <v>390</v>
      </c>
      <c r="G193" s="220"/>
      <c r="H193" s="220"/>
      <c r="I193" s="220">
        <f>SUM(G193:H193)</f>
        <v>0</v>
      </c>
      <c r="J193" s="223">
        <f>E193*I193</f>
        <v>0</v>
      </c>
    </row>
    <row r="194" spans="1:10">
      <c r="A194" s="267" t="s">
        <v>410</v>
      </c>
      <c r="B194" s="262" t="s">
        <v>415</v>
      </c>
      <c r="C194" s="277" t="s">
        <v>416</v>
      </c>
      <c r="D194" s="607" t="s">
        <v>900</v>
      </c>
      <c r="E194" s="343"/>
      <c r="F194" s="344"/>
      <c r="G194" s="240"/>
      <c r="H194" s="388"/>
      <c r="I194" s="435" t="str">
        <f t="shared" si="6"/>
        <v/>
      </c>
      <c r="J194" s="104" t="str">
        <f t="shared" si="7"/>
        <v/>
      </c>
    </row>
    <row r="195" spans="1:10" ht="22.5">
      <c r="A195" s="282"/>
      <c r="B195" s="283"/>
      <c r="C195" s="277"/>
      <c r="D195" s="390" t="s">
        <v>901</v>
      </c>
      <c r="E195" s="343"/>
      <c r="F195" s="606"/>
      <c r="G195" s="240"/>
      <c r="H195" s="388"/>
      <c r="I195" s="435" t="str">
        <f t="shared" si="6"/>
        <v/>
      </c>
      <c r="J195" s="104" t="str">
        <f t="shared" si="7"/>
        <v/>
      </c>
    </row>
    <row r="196" spans="1:10" ht="22.5">
      <c r="A196" s="282"/>
      <c r="B196" s="283"/>
      <c r="C196" s="277"/>
      <c r="D196" s="351" t="s">
        <v>777</v>
      </c>
      <c r="E196" s="343"/>
      <c r="F196" s="606"/>
      <c r="G196" s="240"/>
      <c r="H196" s="388"/>
      <c r="I196" s="435" t="str">
        <f t="shared" si="6"/>
        <v/>
      </c>
      <c r="J196" s="104" t="str">
        <f t="shared" si="7"/>
        <v/>
      </c>
    </row>
    <row r="197" spans="1:10">
      <c r="A197" s="267" t="s">
        <v>410</v>
      </c>
      <c r="B197" s="262" t="s">
        <v>415</v>
      </c>
      <c r="C197" s="277" t="s">
        <v>451</v>
      </c>
      <c r="D197" s="353" t="s">
        <v>644</v>
      </c>
      <c r="E197" s="343">
        <f>0.3*0.42*(4*3.6+4*2.6+2*2.2+2.8+5.1+1.6)  +  0.3*0.5*(4*3.6+4.6+2.4)</f>
        <v>8.0861999999999998</v>
      </c>
      <c r="F197" s="606" t="s">
        <v>611</v>
      </c>
      <c r="G197" s="220"/>
      <c r="H197" s="220"/>
      <c r="I197" s="220">
        <f>SUM(G197:H197)</f>
        <v>0</v>
      </c>
      <c r="J197" s="223">
        <f>E197*I197</f>
        <v>0</v>
      </c>
    </row>
    <row r="198" spans="1:10">
      <c r="A198" s="267" t="s">
        <v>410</v>
      </c>
      <c r="B198" s="262" t="s">
        <v>415</v>
      </c>
      <c r="C198" s="277" t="s">
        <v>452</v>
      </c>
      <c r="D198" s="349" t="s">
        <v>626</v>
      </c>
      <c r="E198" s="343">
        <v>1</v>
      </c>
      <c r="F198" s="606" t="s">
        <v>167</v>
      </c>
      <c r="G198" s="220"/>
      <c r="H198" s="220"/>
      <c r="I198" s="220">
        <f>SUM(G198:H198)</f>
        <v>0</v>
      </c>
      <c r="J198" s="223">
        <f>E198*I198</f>
        <v>0</v>
      </c>
    </row>
    <row r="199" spans="1:10">
      <c r="A199" s="267" t="s">
        <v>410</v>
      </c>
      <c r="B199" s="262" t="s">
        <v>415</v>
      </c>
      <c r="C199" s="277" t="s">
        <v>316</v>
      </c>
      <c r="D199" s="351" t="s">
        <v>645</v>
      </c>
      <c r="E199" s="343">
        <f>(0.3+2*0.42*(4*3.6+4*2.6+2*2.2+2.8+5.1+1.6))  +  (0.3+2*0.5*(4*3.6+4.6+2.4))</f>
        <v>54.507999999999996</v>
      </c>
      <c r="F199" s="606" t="s">
        <v>390</v>
      </c>
      <c r="G199" s="220"/>
      <c r="H199" s="220"/>
      <c r="I199" s="220">
        <f>SUM(G199:H199)</f>
        <v>0</v>
      </c>
      <c r="J199" s="223">
        <f>E199*I199</f>
        <v>0</v>
      </c>
    </row>
    <row r="200" spans="1:10">
      <c r="A200" s="267" t="s">
        <v>410</v>
      </c>
      <c r="B200" s="262" t="s">
        <v>415</v>
      </c>
      <c r="C200" s="277" t="s">
        <v>418</v>
      </c>
      <c r="D200" s="266" t="s">
        <v>902</v>
      </c>
      <c r="E200" s="343">
        <v>0</v>
      </c>
      <c r="F200" s="344" t="s">
        <v>611</v>
      </c>
      <c r="G200" s="240"/>
      <c r="H200" s="345"/>
      <c r="I200" s="435">
        <f t="shared" si="6"/>
        <v>0</v>
      </c>
      <c r="J200" s="104">
        <f t="shared" si="7"/>
        <v>0</v>
      </c>
    </row>
    <row r="201" spans="1:10" ht="22.5">
      <c r="A201" s="282"/>
      <c r="B201" s="283"/>
      <c r="C201" s="263"/>
      <c r="D201" s="390" t="s">
        <v>1062</v>
      </c>
      <c r="E201" s="343"/>
      <c r="F201" s="344"/>
      <c r="G201" s="240"/>
      <c r="H201" s="345"/>
      <c r="I201" s="435" t="str">
        <f t="shared" si="6"/>
        <v/>
      </c>
      <c r="J201" s="104" t="str">
        <f t="shared" si="7"/>
        <v/>
      </c>
    </row>
    <row r="202" spans="1:10">
      <c r="A202" s="267" t="s">
        <v>410</v>
      </c>
      <c r="B202" s="262" t="s">
        <v>415</v>
      </c>
      <c r="C202" s="277" t="s">
        <v>419</v>
      </c>
      <c r="D202" s="354" t="s">
        <v>778</v>
      </c>
      <c r="E202" s="343"/>
      <c r="F202" s="344"/>
      <c r="G202" s="240"/>
      <c r="H202" s="567"/>
      <c r="I202" s="435" t="str">
        <f t="shared" si="6"/>
        <v/>
      </c>
      <c r="J202" s="104" t="str">
        <f t="shared" si="7"/>
        <v/>
      </c>
    </row>
    <row r="203" spans="1:10" ht="33.75">
      <c r="A203" s="267"/>
      <c r="B203" s="262"/>
      <c r="C203" s="277"/>
      <c r="D203" s="390" t="s">
        <v>1063</v>
      </c>
      <c r="E203" s="343"/>
      <c r="F203" s="344"/>
      <c r="G203" s="240"/>
      <c r="H203" s="567"/>
      <c r="I203" s="435" t="str">
        <f t="shared" si="6"/>
        <v/>
      </c>
      <c r="J203" s="104" t="str">
        <f t="shared" si="7"/>
        <v/>
      </c>
    </row>
    <row r="204" spans="1:10">
      <c r="A204" s="267"/>
      <c r="B204" s="262"/>
      <c r="C204" s="277"/>
      <c r="D204" s="386" t="s">
        <v>647</v>
      </c>
      <c r="E204" s="343"/>
      <c r="F204" s="344"/>
      <c r="G204" s="240"/>
      <c r="H204" s="567"/>
      <c r="I204" s="435" t="str">
        <f t="shared" si="6"/>
        <v/>
      </c>
      <c r="J204" s="104" t="str">
        <f t="shared" si="7"/>
        <v/>
      </c>
    </row>
    <row r="205" spans="1:10">
      <c r="A205" s="267"/>
      <c r="B205" s="262"/>
      <c r="C205" s="277"/>
      <c r="D205" s="386" t="s">
        <v>779</v>
      </c>
      <c r="E205" s="343"/>
      <c r="F205" s="344"/>
      <c r="G205" s="240"/>
      <c r="H205" s="567"/>
      <c r="I205" s="435" t="str">
        <f t="shared" si="6"/>
        <v/>
      </c>
      <c r="J205" s="104" t="str">
        <f t="shared" si="7"/>
        <v/>
      </c>
    </row>
    <row r="206" spans="1:10">
      <c r="A206" s="267"/>
      <c r="B206" s="262"/>
      <c r="C206" s="277"/>
      <c r="D206" s="386" t="s">
        <v>780</v>
      </c>
      <c r="E206" s="343"/>
      <c r="F206" s="344"/>
      <c r="G206" s="240"/>
      <c r="H206" s="567"/>
      <c r="I206" s="435" t="str">
        <f t="shared" si="6"/>
        <v/>
      </c>
      <c r="J206" s="104" t="str">
        <f t="shared" si="7"/>
        <v/>
      </c>
    </row>
    <row r="207" spans="1:10">
      <c r="A207" s="267" t="s">
        <v>410</v>
      </c>
      <c r="B207" s="262" t="s">
        <v>415</v>
      </c>
      <c r="C207" s="277" t="s">
        <v>133</v>
      </c>
      <c r="D207" s="353" t="s">
        <v>644</v>
      </c>
      <c r="E207" s="343">
        <v>3.2</v>
      </c>
      <c r="F207" s="344" t="s">
        <v>611</v>
      </c>
      <c r="G207" s="220"/>
      <c r="H207" s="220"/>
      <c r="I207" s="220">
        <f>SUM(G207:H207)</f>
        <v>0</v>
      </c>
      <c r="J207" s="223">
        <f>E207*I207</f>
        <v>0</v>
      </c>
    </row>
    <row r="208" spans="1:10">
      <c r="A208" s="267" t="s">
        <v>410</v>
      </c>
      <c r="B208" s="262" t="s">
        <v>415</v>
      </c>
      <c r="C208" s="277" t="s">
        <v>134</v>
      </c>
      <c r="D208" s="349" t="s">
        <v>626</v>
      </c>
      <c r="E208" s="343">
        <f>E207*0.13</f>
        <v>0.41600000000000004</v>
      </c>
      <c r="F208" s="344" t="s">
        <v>167</v>
      </c>
      <c r="G208" s="220"/>
      <c r="H208" s="220"/>
      <c r="I208" s="220">
        <f>SUM(G208:H208)</f>
        <v>0</v>
      </c>
      <c r="J208" s="223">
        <f>E208*I208</f>
        <v>0</v>
      </c>
    </row>
    <row r="209" spans="1:10">
      <c r="A209" s="267" t="s">
        <v>410</v>
      </c>
      <c r="B209" s="262" t="s">
        <v>415</v>
      </c>
      <c r="C209" s="277" t="s">
        <v>646</v>
      </c>
      <c r="D209" s="386" t="s">
        <v>629</v>
      </c>
      <c r="E209" s="343">
        <f>10+1.1*3.45</f>
        <v>13.795</v>
      </c>
      <c r="F209" s="344" t="s">
        <v>390</v>
      </c>
      <c r="G209" s="220"/>
      <c r="H209" s="220"/>
      <c r="I209" s="220">
        <f>SUM(G209:H209)</f>
        <v>0</v>
      </c>
      <c r="J209" s="223">
        <f>E209*I209</f>
        <v>0</v>
      </c>
    </row>
    <row r="210" spans="1:10">
      <c r="A210" s="267" t="s">
        <v>410</v>
      </c>
      <c r="B210" s="262" t="s">
        <v>415</v>
      </c>
      <c r="C210" s="277" t="s">
        <v>421</v>
      </c>
      <c r="D210" s="266" t="s">
        <v>903</v>
      </c>
      <c r="E210" s="343">
        <f>4*25*0.5/1000</f>
        <v>0.05</v>
      </c>
      <c r="F210" s="344" t="s">
        <v>167</v>
      </c>
      <c r="G210" s="240"/>
      <c r="H210" s="345"/>
      <c r="I210" s="435">
        <f>IF(ISBLANK(E210),"",G210+H210)</f>
        <v>0</v>
      </c>
      <c r="J210" s="104">
        <f>IF(ISBLANK(E210),"",E210*I210)</f>
        <v>0</v>
      </c>
    </row>
    <row r="211" spans="1:10" ht="45">
      <c r="A211" s="282"/>
      <c r="B211" s="283"/>
      <c r="C211" s="277"/>
      <c r="D211" s="390" t="s">
        <v>904</v>
      </c>
      <c r="E211" s="343"/>
      <c r="F211" s="344"/>
      <c r="G211" s="240"/>
      <c r="H211" s="345"/>
      <c r="I211" s="435" t="str">
        <f>IF(ISBLANK(E211),"",G211+H211)</f>
        <v/>
      </c>
      <c r="J211" s="104" t="str">
        <f>IF(ISBLANK(E211),"",E211*I211)</f>
        <v/>
      </c>
    </row>
    <row r="212" spans="1:10">
      <c r="A212" s="267" t="s">
        <v>410</v>
      </c>
      <c r="B212" s="262" t="s">
        <v>415</v>
      </c>
      <c r="C212" s="277" t="s">
        <v>198</v>
      </c>
      <c r="D212" s="266" t="s">
        <v>905</v>
      </c>
      <c r="E212" s="343"/>
      <c r="F212" s="344"/>
      <c r="G212" s="240"/>
      <c r="H212" s="345"/>
      <c r="I212" s="435" t="str">
        <f t="shared" si="6"/>
        <v/>
      </c>
      <c r="J212" s="104" t="str">
        <f t="shared" si="7"/>
        <v/>
      </c>
    </row>
    <row r="213" spans="1:10" ht="22.5">
      <c r="A213" s="282"/>
      <c r="B213" s="283"/>
      <c r="C213" s="277"/>
      <c r="D213" s="390" t="s">
        <v>906</v>
      </c>
      <c r="E213" s="343"/>
      <c r="F213" s="344"/>
      <c r="G213" s="240"/>
      <c r="H213" s="345"/>
      <c r="I213" s="435" t="str">
        <f t="shared" si="6"/>
        <v/>
      </c>
      <c r="J213" s="104" t="str">
        <f t="shared" si="7"/>
        <v/>
      </c>
    </row>
    <row r="214" spans="1:10">
      <c r="A214" s="282"/>
      <c r="B214" s="283"/>
      <c r="C214" s="277"/>
      <c r="D214" s="347" t="s">
        <v>907</v>
      </c>
      <c r="E214" s="343"/>
      <c r="F214" s="344"/>
      <c r="G214" s="240"/>
      <c r="H214" s="345"/>
      <c r="I214" s="435" t="str">
        <f t="shared" si="6"/>
        <v/>
      </c>
      <c r="J214" s="104" t="str">
        <f t="shared" si="7"/>
        <v/>
      </c>
    </row>
    <row r="215" spans="1:10">
      <c r="A215" s="267" t="s">
        <v>410</v>
      </c>
      <c r="B215" s="262" t="s">
        <v>415</v>
      </c>
      <c r="C215" s="277" t="s">
        <v>495</v>
      </c>
      <c r="D215" s="353" t="s">
        <v>644</v>
      </c>
      <c r="E215" s="343">
        <f>230*0.2+7*0.25*0.3 + (242-4)*0.2</f>
        <v>94.125</v>
      </c>
      <c r="F215" s="344" t="s">
        <v>611</v>
      </c>
      <c r="G215" s="220"/>
      <c r="H215" s="220"/>
      <c r="I215" s="220">
        <f>SUM(G215:H215)</f>
        <v>0</v>
      </c>
      <c r="J215" s="223">
        <f>E215*I215</f>
        <v>0</v>
      </c>
    </row>
    <row r="216" spans="1:10">
      <c r="A216" s="267" t="s">
        <v>410</v>
      </c>
      <c r="B216" s="262" t="s">
        <v>415</v>
      </c>
      <c r="C216" s="277" t="s">
        <v>606</v>
      </c>
      <c r="D216" s="349" t="s">
        <v>626</v>
      </c>
      <c r="E216" s="343">
        <f>E215*0.105</f>
        <v>9.8831249999999997</v>
      </c>
      <c r="F216" s="344" t="s">
        <v>167</v>
      </c>
      <c r="G216" s="220"/>
      <c r="H216" s="220"/>
      <c r="I216" s="220">
        <f>SUM(G216:H216)</f>
        <v>0</v>
      </c>
      <c r="J216" s="223">
        <f>E216*I216</f>
        <v>0</v>
      </c>
    </row>
    <row r="217" spans="1:10">
      <c r="A217" s="267" t="s">
        <v>410</v>
      </c>
      <c r="B217" s="262" t="s">
        <v>415</v>
      </c>
      <c r="C217" s="277" t="s">
        <v>908</v>
      </c>
      <c r="D217" s="349" t="s">
        <v>629</v>
      </c>
      <c r="E217" s="343">
        <f>230+7*0.25*2 + 242+(8+12)*0.2</f>
        <v>479.5</v>
      </c>
      <c r="F217" s="344" t="s">
        <v>390</v>
      </c>
      <c r="G217" s="220"/>
      <c r="H217" s="220"/>
      <c r="I217" s="220">
        <f>SUM(G217:H217)</f>
        <v>0</v>
      </c>
      <c r="J217" s="223">
        <f>E217*I217</f>
        <v>0</v>
      </c>
    </row>
    <row r="218" spans="1:10">
      <c r="A218" s="282" t="s">
        <v>410</v>
      </c>
      <c r="B218" s="262" t="s">
        <v>415</v>
      </c>
      <c r="C218" s="277" t="s">
        <v>200</v>
      </c>
      <c r="D218" s="266" t="s">
        <v>649</v>
      </c>
      <c r="E218" s="343"/>
      <c r="F218" s="344"/>
      <c r="G218" s="566"/>
      <c r="H218" s="567"/>
      <c r="I218" s="435" t="str">
        <f t="shared" si="6"/>
        <v/>
      </c>
      <c r="J218" s="104" t="str">
        <f t="shared" si="7"/>
        <v/>
      </c>
    </row>
    <row r="219" spans="1:10" ht="22.5">
      <c r="A219" s="282"/>
      <c r="B219" s="283"/>
      <c r="C219" s="277"/>
      <c r="D219" s="347" t="s">
        <v>650</v>
      </c>
      <c r="E219" s="343"/>
      <c r="F219" s="344"/>
      <c r="G219" s="566"/>
      <c r="H219" s="567"/>
      <c r="I219" s="435" t="str">
        <f t="shared" si="6"/>
        <v/>
      </c>
      <c r="J219" s="104" t="str">
        <f t="shared" si="7"/>
        <v/>
      </c>
    </row>
    <row r="220" spans="1:10" ht="33.75">
      <c r="A220" s="282"/>
      <c r="B220" s="283"/>
      <c r="C220" s="277"/>
      <c r="D220" s="347" t="s">
        <v>651</v>
      </c>
      <c r="E220" s="213"/>
      <c r="F220" s="344"/>
      <c r="G220" s="566"/>
      <c r="H220" s="567"/>
      <c r="I220" s="435" t="str">
        <f>IF(ISBLANK(E220),"",G220+H220)</f>
        <v/>
      </c>
      <c r="J220" s="104" t="str">
        <f>IF(ISBLANK(E220),"",E220*I220)</f>
        <v/>
      </c>
    </row>
    <row r="221" spans="1:10">
      <c r="A221" s="282"/>
      <c r="B221" s="283"/>
      <c r="C221" s="277"/>
      <c r="D221" s="347" t="s">
        <v>782</v>
      </c>
      <c r="E221" s="213"/>
      <c r="F221" s="344"/>
      <c r="G221" s="566"/>
      <c r="H221" s="567"/>
      <c r="I221" s="435" t="str">
        <f>IF(ISBLANK(E221),"",G221+H221)</f>
        <v/>
      </c>
      <c r="J221" s="104" t="str">
        <f>IF(ISBLANK(E221),"",E221*I221)</f>
        <v/>
      </c>
    </row>
    <row r="222" spans="1:10">
      <c r="A222" s="282" t="s">
        <v>410</v>
      </c>
      <c r="B222" s="262" t="s">
        <v>415</v>
      </c>
      <c r="C222" s="277" t="s">
        <v>435</v>
      </c>
      <c r="D222" s="347" t="s">
        <v>652</v>
      </c>
      <c r="E222" s="343">
        <v>1</v>
      </c>
      <c r="F222" s="344" t="s">
        <v>305</v>
      </c>
      <c r="G222" s="220"/>
      <c r="H222" s="220"/>
      <c r="I222" s="220">
        <f>SUM(G222:H222)</f>
        <v>0</v>
      </c>
      <c r="J222" s="223">
        <f>E222*I222</f>
        <v>0</v>
      </c>
    </row>
    <row r="223" spans="1:10">
      <c r="A223" s="282" t="s">
        <v>410</v>
      </c>
      <c r="B223" s="262" t="s">
        <v>415</v>
      </c>
      <c r="C223" s="277" t="s">
        <v>637</v>
      </c>
      <c r="D223" s="347" t="s">
        <v>653</v>
      </c>
      <c r="E223" s="343">
        <v>1</v>
      </c>
      <c r="F223" s="344" t="s">
        <v>305</v>
      </c>
      <c r="G223" s="220"/>
      <c r="H223" s="220"/>
      <c r="I223" s="220">
        <f>SUM(G223:H223)</f>
        <v>0</v>
      </c>
      <c r="J223" s="223">
        <f>E223*I223</f>
        <v>0</v>
      </c>
    </row>
    <row r="224" spans="1:10">
      <c r="A224" s="282" t="s">
        <v>410</v>
      </c>
      <c r="B224" s="262" t="s">
        <v>415</v>
      </c>
      <c r="C224" s="277" t="s">
        <v>648</v>
      </c>
      <c r="D224" s="347" t="s">
        <v>654</v>
      </c>
      <c r="E224" s="343">
        <v>1</v>
      </c>
      <c r="F224" s="344" t="s">
        <v>305</v>
      </c>
      <c r="G224" s="220"/>
      <c r="H224" s="220"/>
      <c r="I224" s="220">
        <f>SUM(G224:H224)</f>
        <v>0</v>
      </c>
      <c r="J224" s="223">
        <f>E224*I224</f>
        <v>0</v>
      </c>
    </row>
    <row r="225" spans="1:10">
      <c r="A225" s="282" t="s">
        <v>410</v>
      </c>
      <c r="B225" s="262" t="s">
        <v>415</v>
      </c>
      <c r="C225" s="277" t="s">
        <v>781</v>
      </c>
      <c r="D225" s="347" t="s">
        <v>655</v>
      </c>
      <c r="E225" s="343">
        <v>1</v>
      </c>
      <c r="F225" s="344" t="s">
        <v>305</v>
      </c>
      <c r="G225" s="220"/>
      <c r="H225" s="220"/>
      <c r="I225" s="220">
        <f>SUM(G225:H225)</f>
        <v>0</v>
      </c>
      <c r="J225" s="223">
        <f>E225*I225</f>
        <v>0</v>
      </c>
    </row>
    <row r="226" spans="1:10">
      <c r="A226" s="267" t="s">
        <v>410</v>
      </c>
      <c r="B226" s="262" t="s">
        <v>415</v>
      </c>
      <c r="C226" s="277" t="s">
        <v>201</v>
      </c>
      <c r="D226" s="608" t="s">
        <v>783</v>
      </c>
      <c r="E226" s="343">
        <f>(19.7+12.3)*2*0.46</f>
        <v>29.44</v>
      </c>
      <c r="F226" s="609" t="s">
        <v>390</v>
      </c>
      <c r="G226" s="220"/>
      <c r="H226" s="220"/>
      <c r="I226" s="220">
        <f>SUM(G226:H226)</f>
        <v>0</v>
      </c>
      <c r="J226" s="223">
        <f>E226*I226</f>
        <v>0</v>
      </c>
    </row>
    <row r="227" spans="1:10" ht="22.5">
      <c r="A227" s="267"/>
      <c r="B227" s="262"/>
      <c r="C227" s="277"/>
      <c r="D227" s="610" t="s">
        <v>909</v>
      </c>
      <c r="E227" s="213"/>
      <c r="F227" s="609"/>
      <c r="G227" s="240"/>
      <c r="H227" s="596"/>
      <c r="I227" s="435" t="str">
        <f>IF(ISBLANK(E227),"",G227+H227)</f>
        <v/>
      </c>
      <c r="J227" s="104" t="str">
        <f>IF(ISBLANK(E227),"",E227*I227)</f>
        <v/>
      </c>
    </row>
    <row r="228" spans="1:10">
      <c r="A228" s="359"/>
      <c r="B228" s="360"/>
      <c r="C228" s="284"/>
      <c r="D228" s="358" t="s">
        <v>656</v>
      </c>
      <c r="E228" s="213"/>
      <c r="F228" s="362"/>
      <c r="G228" s="279"/>
      <c r="H228" s="364"/>
      <c r="I228" s="220">
        <f t="shared" ref="I228:I229" si="8">SUM(G228:H228)</f>
        <v>0</v>
      </c>
      <c r="J228" s="223">
        <f t="shared" ref="J228:J229" si="9">E228*I228</f>
        <v>0</v>
      </c>
    </row>
    <row r="229" spans="1:10">
      <c r="A229" s="359" t="s">
        <v>410</v>
      </c>
      <c r="B229" s="376" t="s">
        <v>415</v>
      </c>
      <c r="C229" s="278" t="s">
        <v>1064</v>
      </c>
      <c r="D229" s="377" t="s">
        <v>657</v>
      </c>
      <c r="E229" s="213"/>
      <c r="F229" s="378"/>
      <c r="G229" s="279"/>
      <c r="H229" s="379"/>
      <c r="I229" s="220">
        <f t="shared" si="8"/>
        <v>0</v>
      </c>
      <c r="J229" s="223">
        <f t="shared" si="9"/>
        <v>0</v>
      </c>
    </row>
    <row r="230" spans="1:10" ht="33.75">
      <c r="A230" s="359"/>
      <c r="B230" s="376"/>
      <c r="C230" s="278"/>
      <c r="D230" s="380" t="s">
        <v>658</v>
      </c>
      <c r="E230" s="213"/>
      <c r="F230" s="378"/>
      <c r="G230" s="279"/>
      <c r="H230" s="379"/>
      <c r="I230" s="279"/>
      <c r="J230" s="285"/>
    </row>
    <row r="231" spans="1:10" ht="22.5">
      <c r="A231" s="359" t="s">
        <v>410</v>
      </c>
      <c r="B231" s="376" t="s">
        <v>415</v>
      </c>
      <c r="C231" s="278" t="s">
        <v>1065</v>
      </c>
      <c r="D231" s="381" t="s">
        <v>659</v>
      </c>
      <c r="E231" s="714">
        <v>1</v>
      </c>
      <c r="F231" s="378" t="s">
        <v>611</v>
      </c>
      <c r="G231" s="220"/>
      <c r="H231" s="220"/>
      <c r="I231" s="220">
        <f>SUM(G231:H231)</f>
        <v>0</v>
      </c>
      <c r="J231" s="280" t="s">
        <v>241</v>
      </c>
    </row>
    <row r="232" spans="1:10" ht="22.5">
      <c r="A232" s="359" t="s">
        <v>410</v>
      </c>
      <c r="B232" s="376" t="s">
        <v>415</v>
      </c>
      <c r="C232" s="278" t="s">
        <v>1066</v>
      </c>
      <c r="D232" s="381" t="s">
        <v>660</v>
      </c>
      <c r="E232" s="714">
        <v>1</v>
      </c>
      <c r="F232" s="378" t="s">
        <v>611</v>
      </c>
      <c r="G232" s="220"/>
      <c r="H232" s="220"/>
      <c r="I232" s="220">
        <f>SUM(G232:H232)</f>
        <v>0</v>
      </c>
      <c r="J232" s="280" t="s">
        <v>241</v>
      </c>
    </row>
    <row r="233" spans="1:10" ht="22.5">
      <c r="A233" s="359" t="s">
        <v>410</v>
      </c>
      <c r="B233" s="376" t="s">
        <v>415</v>
      </c>
      <c r="C233" s="278" t="s">
        <v>1067</v>
      </c>
      <c r="D233" s="381" t="s">
        <v>661</v>
      </c>
      <c r="E233" s="714">
        <v>1</v>
      </c>
      <c r="F233" s="378" t="s">
        <v>611</v>
      </c>
      <c r="G233" s="220"/>
      <c r="H233" s="220"/>
      <c r="I233" s="220">
        <f>SUM(G233:H233)</f>
        <v>0</v>
      </c>
      <c r="J233" s="280" t="s">
        <v>241</v>
      </c>
    </row>
    <row r="234" spans="1:10" ht="22.5">
      <c r="A234" s="359" t="s">
        <v>410</v>
      </c>
      <c r="B234" s="376" t="s">
        <v>415</v>
      </c>
      <c r="C234" s="278" t="s">
        <v>1068</v>
      </c>
      <c r="D234" s="381" t="s">
        <v>786</v>
      </c>
      <c r="E234" s="714">
        <v>1</v>
      </c>
      <c r="F234" s="378" t="s">
        <v>611</v>
      </c>
      <c r="G234" s="220"/>
      <c r="H234" s="220"/>
      <c r="I234" s="220">
        <f>SUM(G234:H234)</f>
        <v>0</v>
      </c>
      <c r="J234" s="280" t="s">
        <v>241</v>
      </c>
    </row>
    <row r="235" spans="1:10" ht="13.5" thickBot="1">
      <c r="A235" s="282"/>
      <c r="B235" s="283"/>
      <c r="C235" s="263"/>
      <c r="D235" s="349"/>
      <c r="E235" s="343"/>
      <c r="F235" s="344"/>
      <c r="G235" s="240"/>
      <c r="H235" s="345"/>
      <c r="I235" s="240"/>
      <c r="J235" s="241"/>
    </row>
    <row r="236" spans="1:10" ht="23.25" thickBot="1">
      <c r="A236" s="366" t="s">
        <v>410</v>
      </c>
      <c r="B236" s="367" t="s">
        <v>415</v>
      </c>
      <c r="C236" s="281" t="s">
        <v>896</v>
      </c>
      <c r="D236" s="368" t="s">
        <v>662</v>
      </c>
      <c r="E236" s="369"/>
      <c r="F236" s="370"/>
      <c r="G236" s="243"/>
      <c r="H236" s="371"/>
      <c r="I236" s="243"/>
      <c r="J236" s="247">
        <f>SUM(J175:J234)</f>
        <v>0</v>
      </c>
    </row>
    <row r="237" spans="1:10">
      <c r="A237" s="282"/>
      <c r="B237" s="283"/>
      <c r="C237" s="277"/>
      <c r="D237" s="365"/>
      <c r="E237" s="343"/>
      <c r="F237" s="344"/>
      <c r="G237" s="240"/>
      <c r="H237" s="348"/>
      <c r="I237" s="240"/>
      <c r="J237" s="241"/>
    </row>
    <row r="238" spans="1:10">
      <c r="A238" s="372" t="s">
        <v>410</v>
      </c>
      <c r="B238" s="373" t="s">
        <v>416</v>
      </c>
      <c r="C238" s="275" t="s">
        <v>851</v>
      </c>
      <c r="D238" s="338" t="s">
        <v>8</v>
      </c>
      <c r="E238" s="339"/>
      <c r="F238" s="340"/>
      <c r="G238" s="276"/>
      <c r="H238" s="341"/>
      <c r="I238" s="276"/>
      <c r="J238" s="242"/>
    </row>
    <row r="239" spans="1:10">
      <c r="A239" s="282"/>
      <c r="B239" s="283"/>
      <c r="C239" s="277"/>
      <c r="D239" s="365"/>
      <c r="E239" s="343"/>
      <c r="F239" s="344"/>
      <c r="G239" s="244"/>
      <c r="H239" s="345"/>
      <c r="I239" s="240"/>
      <c r="J239" s="241"/>
    </row>
    <row r="240" spans="1:10" s="752" customFormat="1">
      <c r="A240" s="753" t="s">
        <v>410</v>
      </c>
      <c r="B240" s="750" t="s">
        <v>416</v>
      </c>
      <c r="C240" s="657" t="s">
        <v>1036</v>
      </c>
      <c r="D240" s="561" t="s">
        <v>663</v>
      </c>
      <c r="E240" s="552"/>
      <c r="F240" s="754"/>
      <c r="G240" s="137"/>
      <c r="H240" s="737"/>
      <c r="I240" s="137"/>
      <c r="J240" s="751"/>
    </row>
    <row r="241" spans="1:14" s="752" customFormat="1" ht="33.75">
      <c r="A241" s="753"/>
      <c r="B241" s="750"/>
      <c r="C241" s="657"/>
      <c r="D241" s="755" t="s">
        <v>664</v>
      </c>
      <c r="E241" s="552"/>
      <c r="F241" s="754"/>
      <c r="G241" s="137"/>
      <c r="H241" s="737"/>
      <c r="I241" s="137"/>
      <c r="J241" s="751"/>
    </row>
    <row r="242" spans="1:14" s="752" customFormat="1" ht="22.5">
      <c r="A242" s="753"/>
      <c r="B242" s="750"/>
      <c r="C242" s="657"/>
      <c r="D242" s="755" t="s">
        <v>665</v>
      </c>
      <c r="E242" s="552"/>
      <c r="F242" s="754"/>
      <c r="G242" s="137"/>
      <c r="H242" s="737"/>
      <c r="I242" s="137"/>
      <c r="J242" s="751"/>
    </row>
    <row r="243" spans="1:14" s="752" customFormat="1">
      <c r="A243" s="753"/>
      <c r="B243" s="750"/>
      <c r="C243" s="657"/>
      <c r="D243" s="755" t="s">
        <v>1075</v>
      </c>
      <c r="E243" s="552"/>
      <c r="F243" s="754"/>
      <c r="G243" s="137"/>
      <c r="H243" s="737"/>
      <c r="I243" s="137"/>
      <c r="J243" s="751"/>
    </row>
    <row r="244" spans="1:14" s="752" customFormat="1" ht="22.5">
      <c r="A244" s="753"/>
      <c r="B244" s="750"/>
      <c r="C244" s="657"/>
      <c r="D244" s="756" t="s">
        <v>666</v>
      </c>
      <c r="E244" s="552"/>
      <c r="F244" s="754"/>
      <c r="G244" s="137"/>
      <c r="H244" s="737"/>
      <c r="I244" s="137"/>
      <c r="J244" s="751"/>
    </row>
    <row r="245" spans="1:14" s="752" customFormat="1" ht="45">
      <c r="A245" s="753"/>
      <c r="B245" s="750"/>
      <c r="C245" s="657"/>
      <c r="D245" s="755" t="s">
        <v>1076</v>
      </c>
      <c r="E245" s="552"/>
      <c r="F245" s="754"/>
      <c r="G245" s="137"/>
      <c r="H245" s="737"/>
      <c r="I245" s="137"/>
      <c r="J245" s="751"/>
    </row>
    <row r="246" spans="1:14" s="752" customFormat="1" ht="22.5">
      <c r="A246" s="753"/>
      <c r="B246" s="750"/>
      <c r="C246" s="657"/>
      <c r="D246" s="755" t="s">
        <v>1077</v>
      </c>
      <c r="E246" s="552"/>
      <c r="F246" s="754"/>
      <c r="G246" s="137"/>
      <c r="H246" s="737"/>
      <c r="I246" s="137"/>
      <c r="J246" s="751"/>
    </row>
    <row r="247" spans="1:14" s="757" customFormat="1">
      <c r="A247" s="753" t="s">
        <v>410</v>
      </c>
      <c r="B247" s="750" t="s">
        <v>416</v>
      </c>
      <c r="C247" s="657" t="s">
        <v>410</v>
      </c>
      <c r="D247" s="561" t="s">
        <v>1078</v>
      </c>
      <c r="E247" s="552">
        <f>2*350/1000</f>
        <v>0.7</v>
      </c>
      <c r="F247" s="754" t="s">
        <v>167</v>
      </c>
      <c r="G247" s="738"/>
      <c r="H247" s="738"/>
      <c r="I247" s="137">
        <f>IF(ISBLANK(E247),"",G247+H247)</f>
        <v>0</v>
      </c>
      <c r="J247" s="751">
        <f>IF(ISBLANK(E247),"",E247*I247)</f>
        <v>0</v>
      </c>
      <c r="N247" s="752"/>
    </row>
    <row r="248" spans="1:14" s="757" customFormat="1" ht="78.75">
      <c r="A248" s="758"/>
      <c r="B248" s="759"/>
      <c r="C248" s="162"/>
      <c r="D248" s="760" t="s">
        <v>1079</v>
      </c>
      <c r="E248" s="552"/>
      <c r="F248" s="754"/>
      <c r="G248" s="137"/>
      <c r="H248" s="220"/>
      <c r="I248" s="137"/>
      <c r="J248" s="751"/>
      <c r="N248" s="752"/>
    </row>
    <row r="249" spans="1:14" s="331" customFormat="1" ht="15" thickBot="1">
      <c r="A249" s="267"/>
      <c r="B249" s="283"/>
      <c r="C249" s="611"/>
      <c r="D249" s="268"/>
      <c r="E249" s="343"/>
      <c r="F249" s="344"/>
      <c r="G249" s="612"/>
      <c r="H249" s="345"/>
      <c r="I249" s="220"/>
      <c r="J249" s="241"/>
    </row>
    <row r="250" spans="1:14" ht="23.25" thickBot="1">
      <c r="A250" s="366" t="s">
        <v>410</v>
      </c>
      <c r="B250" s="367" t="s">
        <v>416</v>
      </c>
      <c r="C250" s="281" t="s">
        <v>896</v>
      </c>
      <c r="D250" s="368" t="s">
        <v>667</v>
      </c>
      <c r="E250" s="369"/>
      <c r="F250" s="370"/>
      <c r="G250" s="243"/>
      <c r="H250" s="371"/>
      <c r="I250" s="371"/>
      <c r="J250" s="247">
        <f>SUM(J240:J248)</f>
        <v>0</v>
      </c>
    </row>
    <row r="251" spans="1:14" s="272" customFormat="1" ht="15">
      <c r="A251" s="267"/>
      <c r="B251" s="283"/>
      <c r="C251" s="239"/>
      <c r="D251" s="332"/>
      <c r="E251" s="333"/>
      <c r="F251" s="334"/>
      <c r="G251" s="240"/>
      <c r="H251" s="335"/>
      <c r="I251" s="220"/>
      <c r="J251" s="241"/>
    </row>
    <row r="252" spans="1:14" ht="13.5" thickBot="1">
      <c r="A252" s="233"/>
      <c r="C252" s="234"/>
      <c r="H252" s="568"/>
      <c r="I252" s="220"/>
      <c r="J252" s="23"/>
    </row>
    <row r="253" spans="1:14" s="331" customFormat="1" ht="15">
      <c r="A253" s="391" t="s">
        <v>411</v>
      </c>
      <c r="B253" s="392"/>
      <c r="C253" s="112" t="s">
        <v>849</v>
      </c>
      <c r="D253" s="112" t="s">
        <v>414</v>
      </c>
      <c r="E253" s="393"/>
      <c r="F253" s="394"/>
      <c r="G253" s="89"/>
      <c r="H253" s="395"/>
      <c r="I253" s="395"/>
      <c r="J253" s="226"/>
    </row>
    <row r="254" spans="1:14">
      <c r="A254" s="96"/>
      <c r="B254" s="98"/>
      <c r="C254" s="97"/>
      <c r="D254" s="99"/>
      <c r="E254" s="202"/>
      <c r="F254" s="100"/>
      <c r="H254" s="220"/>
      <c r="I254" s="220"/>
    </row>
    <row r="255" spans="1:14">
      <c r="A255" s="151" t="s">
        <v>411</v>
      </c>
      <c r="B255" s="20" t="s">
        <v>410</v>
      </c>
      <c r="C255" s="57" t="s">
        <v>851</v>
      </c>
      <c r="D255" s="57" t="s">
        <v>12</v>
      </c>
      <c r="E255" s="146"/>
      <c r="F255" s="524"/>
      <c r="H255" s="220"/>
      <c r="I255" s="220"/>
    </row>
    <row r="256" spans="1:14">
      <c r="A256" s="19"/>
      <c r="B256" s="20"/>
      <c r="C256" s="3"/>
      <c r="D256" s="400"/>
      <c r="E256" s="401"/>
      <c r="F256" s="402"/>
      <c r="H256" s="220"/>
      <c r="I256" s="220"/>
    </row>
    <row r="257" spans="1:10">
      <c r="A257" s="66" t="s">
        <v>411</v>
      </c>
      <c r="B257" s="85" t="s">
        <v>410</v>
      </c>
      <c r="C257" s="68" t="s">
        <v>410</v>
      </c>
      <c r="D257" s="400" t="s">
        <v>109</v>
      </c>
      <c r="E257" s="613">
        <v>54</v>
      </c>
      <c r="F257" s="402" t="s">
        <v>390</v>
      </c>
      <c r="G257" s="220"/>
      <c r="H257" s="220"/>
      <c r="I257" s="220">
        <f>SUM(G257:H257)</f>
        <v>0</v>
      </c>
      <c r="J257" s="223">
        <f>E257*I257</f>
        <v>0</v>
      </c>
    </row>
    <row r="258" spans="1:10" ht="22.5">
      <c r="A258" s="19"/>
      <c r="B258" s="20"/>
      <c r="C258" s="3"/>
      <c r="D258" s="614" t="s">
        <v>115</v>
      </c>
      <c r="E258" s="613"/>
      <c r="F258" s="402"/>
      <c r="H258" s="220"/>
      <c r="I258" s="220"/>
      <c r="J258" s="223" t="str">
        <f t="shared" ref="J258:J264" si="10">IF(ISNUMBER(I258),I258*E258,"")</f>
        <v/>
      </c>
    </row>
    <row r="259" spans="1:10" ht="22.5">
      <c r="A259" s="19"/>
      <c r="B259" s="20"/>
      <c r="C259" s="3"/>
      <c r="D259" s="614" t="s">
        <v>110</v>
      </c>
      <c r="E259" s="613"/>
      <c r="F259" s="402"/>
      <c r="H259" s="220"/>
      <c r="I259" s="220"/>
      <c r="J259" s="223" t="str">
        <f t="shared" si="10"/>
        <v/>
      </c>
    </row>
    <row r="260" spans="1:10">
      <c r="A260" s="19"/>
      <c r="B260" s="20"/>
      <c r="C260" s="3"/>
      <c r="D260" s="614" t="s">
        <v>111</v>
      </c>
      <c r="E260" s="613"/>
      <c r="F260" s="402"/>
      <c r="H260" s="220"/>
      <c r="I260" s="220"/>
      <c r="J260" s="223" t="str">
        <f t="shared" si="10"/>
        <v/>
      </c>
    </row>
    <row r="261" spans="1:10">
      <c r="A261" s="19"/>
      <c r="B261" s="20"/>
      <c r="C261" s="3"/>
      <c r="D261" s="614" t="s">
        <v>112</v>
      </c>
      <c r="E261" s="615"/>
      <c r="F261" s="616"/>
      <c r="H261" s="220"/>
      <c r="I261" s="220"/>
      <c r="J261" s="223" t="str">
        <f t="shared" si="10"/>
        <v/>
      </c>
    </row>
    <row r="262" spans="1:10">
      <c r="A262" s="19"/>
      <c r="B262" s="20"/>
      <c r="C262" s="3"/>
      <c r="D262" s="614" t="s">
        <v>447</v>
      </c>
      <c r="E262" s="615"/>
      <c r="F262" s="616"/>
      <c r="H262" s="220"/>
      <c r="I262" s="220"/>
      <c r="J262" s="223" t="str">
        <f t="shared" si="10"/>
        <v/>
      </c>
    </row>
    <row r="263" spans="1:10">
      <c r="A263" s="19"/>
      <c r="B263" s="20"/>
      <c r="C263" s="3"/>
      <c r="D263" s="403" t="s">
        <v>673</v>
      </c>
      <c r="E263" s="404"/>
      <c r="F263" s="405"/>
      <c r="H263" s="220"/>
      <c r="I263" s="220"/>
    </row>
    <row r="264" spans="1:10" ht="13.5" thickBot="1">
      <c r="A264" s="617"/>
      <c r="B264" s="618"/>
      <c r="C264" s="97"/>
      <c r="D264" s="619"/>
      <c r="E264" s="406"/>
      <c r="F264" s="620"/>
      <c r="H264" s="220"/>
      <c r="I264" s="220"/>
      <c r="J264" s="223" t="str">
        <f t="shared" si="10"/>
        <v/>
      </c>
    </row>
    <row r="265" spans="1:10" s="58" customFormat="1" ht="12" thickBot="1">
      <c r="A265" s="412" t="s">
        <v>411</v>
      </c>
      <c r="B265" s="65" t="s">
        <v>410</v>
      </c>
      <c r="C265" s="65" t="s">
        <v>851</v>
      </c>
      <c r="D265" s="65" t="s">
        <v>448</v>
      </c>
      <c r="E265" s="211"/>
      <c r="F265" s="408"/>
      <c r="G265" s="91"/>
      <c r="H265" s="409"/>
      <c r="I265" s="409"/>
      <c r="J265" s="228">
        <f>SUM(J257:J264)</f>
        <v>0</v>
      </c>
    </row>
    <row r="266" spans="1:10">
      <c r="A266" s="19"/>
      <c r="B266" s="20"/>
      <c r="C266" s="57"/>
      <c r="D266" s="621"/>
      <c r="E266" s="622"/>
      <c r="F266" s="623"/>
      <c r="H266" s="220"/>
      <c r="I266" s="220"/>
    </row>
    <row r="267" spans="1:10">
      <c r="A267" s="396" t="s">
        <v>411</v>
      </c>
      <c r="B267" s="397" t="s">
        <v>411</v>
      </c>
      <c r="C267" s="113" t="s">
        <v>851</v>
      </c>
      <c r="D267" s="113" t="s">
        <v>13</v>
      </c>
      <c r="E267" s="204"/>
      <c r="F267" s="398"/>
      <c r="G267" s="90"/>
      <c r="H267" s="399"/>
      <c r="I267" s="399"/>
      <c r="J267" s="227"/>
    </row>
    <row r="268" spans="1:10">
      <c r="A268" s="19"/>
      <c r="B268" s="20"/>
      <c r="C268" s="3"/>
      <c r="D268" s="400"/>
      <c r="E268" s="401"/>
      <c r="F268" s="402"/>
      <c r="H268" s="220"/>
      <c r="I268" s="220"/>
      <c r="J268" s="223" t="str">
        <f>IF(ISNUMBER(I268),I268*E268,"")</f>
        <v/>
      </c>
    </row>
    <row r="269" spans="1:10" ht="22.5">
      <c r="A269" s="19"/>
      <c r="B269" s="20"/>
      <c r="C269" s="3"/>
      <c r="D269" s="195" t="s">
        <v>674</v>
      </c>
      <c r="E269" s="197"/>
      <c r="F269" s="178"/>
      <c r="H269" s="220"/>
      <c r="I269" s="220"/>
    </row>
    <row r="270" spans="1:10">
      <c r="A270" s="19"/>
      <c r="B270" s="20"/>
      <c r="C270" s="3"/>
      <c r="D270" s="403" t="s">
        <v>673</v>
      </c>
      <c r="E270" s="404"/>
      <c r="F270" s="405"/>
      <c r="H270" s="220"/>
      <c r="I270" s="220"/>
    </row>
    <row r="271" spans="1:10">
      <c r="A271" s="19"/>
      <c r="B271" s="20"/>
      <c r="C271" s="3"/>
      <c r="D271" s="122"/>
      <c r="E271" s="197"/>
      <c r="F271" s="178"/>
      <c r="H271" s="220"/>
      <c r="I271" s="220"/>
    </row>
    <row r="272" spans="1:10">
      <c r="A272" s="66" t="s">
        <v>411</v>
      </c>
      <c r="B272" s="85" t="s">
        <v>411</v>
      </c>
      <c r="C272" s="68" t="s">
        <v>410</v>
      </c>
      <c r="D272" s="410" t="s">
        <v>449</v>
      </c>
      <c r="E272" s="295">
        <f>338+100+28</f>
        <v>466</v>
      </c>
      <c r="F272" s="178" t="s">
        <v>390</v>
      </c>
      <c r="G272" s="220"/>
      <c r="H272" s="220"/>
      <c r="I272" s="220">
        <f>SUM(G272:H272)</f>
        <v>0</v>
      </c>
      <c r="J272" s="223">
        <f>E272*I272</f>
        <v>0</v>
      </c>
    </row>
    <row r="273" spans="1:10" ht="33.75">
      <c r="A273" s="19"/>
      <c r="B273" s="20"/>
      <c r="C273" s="3"/>
      <c r="D273" s="183" t="s">
        <v>1084</v>
      </c>
      <c r="E273" s="202"/>
      <c r="F273" s="178"/>
      <c r="H273" s="220"/>
      <c r="I273" s="137" t="str">
        <f t="shared" ref="I273:I284" si="11">IF(ISNUMBER(E273),SUM(G273:H273),"")</f>
        <v/>
      </c>
      <c r="J273" s="223" t="str">
        <f t="shared" ref="J273:J284" si="12">IF(ISNUMBER(I273),I273*E273,"")</f>
        <v/>
      </c>
    </row>
    <row r="274" spans="1:10" ht="22.5">
      <c r="A274" s="19"/>
      <c r="B274" s="20"/>
      <c r="C274" s="3"/>
      <c r="D274" s="183" t="s">
        <v>222</v>
      </c>
      <c r="E274" s="202"/>
      <c r="F274" s="178"/>
      <c r="H274" s="220"/>
      <c r="I274" s="137" t="str">
        <f t="shared" si="11"/>
        <v/>
      </c>
      <c r="J274" s="223" t="str">
        <f t="shared" si="12"/>
        <v/>
      </c>
    </row>
    <row r="275" spans="1:10">
      <c r="A275" s="19"/>
      <c r="B275" s="20"/>
      <c r="C275" s="3"/>
      <c r="D275" s="183" t="s">
        <v>301</v>
      </c>
      <c r="E275" s="202"/>
      <c r="F275" s="178"/>
      <c r="H275" s="220"/>
      <c r="I275" s="137" t="str">
        <f t="shared" si="11"/>
        <v/>
      </c>
      <c r="J275" s="223" t="str">
        <f t="shared" si="12"/>
        <v/>
      </c>
    </row>
    <row r="276" spans="1:10" ht="22.5">
      <c r="A276" s="19"/>
      <c r="B276" s="20"/>
      <c r="C276" s="3"/>
      <c r="D276" s="183" t="s">
        <v>166</v>
      </c>
      <c r="E276" s="202"/>
      <c r="F276" s="178"/>
      <c r="H276" s="220"/>
      <c r="I276" s="137" t="str">
        <f t="shared" si="11"/>
        <v/>
      </c>
      <c r="J276" s="223" t="str">
        <f t="shared" si="12"/>
        <v/>
      </c>
    </row>
    <row r="277" spans="1:10" ht="22.5">
      <c r="A277" s="19"/>
      <c r="B277" s="20"/>
      <c r="C277" s="3"/>
      <c r="D277" s="183" t="s">
        <v>157</v>
      </c>
      <c r="E277" s="202"/>
      <c r="F277" s="178"/>
      <c r="H277" s="220"/>
      <c r="I277" s="137" t="str">
        <f t="shared" si="11"/>
        <v/>
      </c>
      <c r="J277" s="223" t="str">
        <f t="shared" si="12"/>
        <v/>
      </c>
    </row>
    <row r="278" spans="1:10">
      <c r="A278" s="19"/>
      <c r="B278" s="20"/>
      <c r="C278" s="3"/>
      <c r="D278" s="183" t="s">
        <v>434</v>
      </c>
      <c r="E278" s="202"/>
      <c r="F278" s="178"/>
      <c r="H278" s="220"/>
      <c r="I278" s="137" t="str">
        <f t="shared" si="11"/>
        <v/>
      </c>
      <c r="J278" s="223" t="str">
        <f t="shared" si="12"/>
        <v/>
      </c>
    </row>
    <row r="279" spans="1:10">
      <c r="A279" s="19"/>
      <c r="B279" s="20"/>
      <c r="C279" s="3"/>
      <c r="D279" s="183" t="s">
        <v>158</v>
      </c>
      <c r="E279" s="202"/>
      <c r="F279" s="178"/>
      <c r="H279" s="220"/>
      <c r="I279" s="137" t="str">
        <f t="shared" si="11"/>
        <v/>
      </c>
      <c r="J279" s="223" t="str">
        <f t="shared" si="12"/>
        <v/>
      </c>
    </row>
    <row r="280" spans="1:10">
      <c r="A280" s="19"/>
      <c r="B280" s="20"/>
      <c r="C280" s="3"/>
      <c r="D280" s="183" t="s">
        <v>159</v>
      </c>
      <c r="E280" s="202"/>
      <c r="F280" s="178"/>
      <c r="H280" s="220"/>
      <c r="I280" s="137" t="str">
        <f t="shared" si="11"/>
        <v/>
      </c>
      <c r="J280" s="223" t="str">
        <f t="shared" si="12"/>
        <v/>
      </c>
    </row>
    <row r="281" spans="1:10">
      <c r="A281" s="19"/>
      <c r="B281" s="20"/>
      <c r="C281" s="3"/>
      <c r="D281" s="183" t="s">
        <v>163</v>
      </c>
      <c r="E281" s="202"/>
      <c r="F281" s="178"/>
      <c r="H281" s="220"/>
      <c r="I281" s="137" t="str">
        <f t="shared" si="11"/>
        <v/>
      </c>
      <c r="J281" s="223" t="str">
        <f t="shared" si="12"/>
        <v/>
      </c>
    </row>
    <row r="282" spans="1:10">
      <c r="A282" s="19"/>
      <c r="B282" s="20"/>
      <c r="C282" s="3"/>
      <c r="D282" s="183" t="s">
        <v>160</v>
      </c>
      <c r="E282" s="202"/>
      <c r="F282" s="178"/>
      <c r="H282" s="220"/>
      <c r="I282" s="137" t="str">
        <f t="shared" si="11"/>
        <v/>
      </c>
      <c r="J282" s="223" t="str">
        <f t="shared" si="12"/>
        <v/>
      </c>
    </row>
    <row r="283" spans="1:10">
      <c r="A283" s="19"/>
      <c r="B283" s="20"/>
      <c r="C283" s="3"/>
      <c r="D283" s="183" t="s">
        <v>161</v>
      </c>
      <c r="E283" s="202"/>
      <c r="F283" s="178"/>
      <c r="H283" s="220"/>
      <c r="I283" s="137" t="str">
        <f t="shared" si="11"/>
        <v/>
      </c>
      <c r="J283" s="223" t="str">
        <f t="shared" si="12"/>
        <v/>
      </c>
    </row>
    <row r="284" spans="1:10">
      <c r="A284" s="19"/>
      <c r="B284" s="20"/>
      <c r="C284" s="3"/>
      <c r="D284" s="183" t="s">
        <v>162</v>
      </c>
      <c r="E284" s="202"/>
      <c r="F284" s="178"/>
      <c r="H284" s="220"/>
      <c r="I284" s="137" t="str">
        <f t="shared" si="11"/>
        <v/>
      </c>
      <c r="J284" s="223" t="str">
        <f t="shared" si="12"/>
        <v/>
      </c>
    </row>
    <row r="285" spans="1:10">
      <c r="A285" s="19"/>
      <c r="B285" s="20"/>
      <c r="C285" s="3"/>
      <c r="D285" s="403" t="s">
        <v>673</v>
      </c>
      <c r="E285" s="404"/>
      <c r="F285" s="405"/>
      <c r="H285" s="220"/>
    </row>
    <row r="286" spans="1:10">
      <c r="A286" s="66"/>
      <c r="B286" s="85"/>
      <c r="C286" s="68"/>
      <c r="D286" s="183"/>
      <c r="E286" s="295"/>
      <c r="F286" s="178"/>
      <c r="H286" s="220"/>
    </row>
    <row r="287" spans="1:10">
      <c r="A287" s="66" t="s">
        <v>411</v>
      </c>
      <c r="B287" s="85" t="s">
        <v>411</v>
      </c>
      <c r="C287" s="68" t="s">
        <v>411</v>
      </c>
      <c r="D287" s="410" t="s">
        <v>191</v>
      </c>
      <c r="E287" s="295">
        <v>11</v>
      </c>
      <c r="F287" s="178" t="s">
        <v>305</v>
      </c>
      <c r="G287" s="220"/>
      <c r="H287" s="220"/>
      <c r="I287" s="220">
        <f>SUM(G287:H287)</f>
        <v>0</v>
      </c>
      <c r="J287" s="223">
        <f>IF(ISNUMBER(I287),I287*E287,"")</f>
        <v>0</v>
      </c>
    </row>
    <row r="288" spans="1:10" ht="22.5">
      <c r="A288" s="19"/>
      <c r="B288" s="20"/>
      <c r="C288" s="3"/>
      <c r="D288" s="183" t="s">
        <v>288</v>
      </c>
      <c r="E288" s="295"/>
      <c r="F288" s="178"/>
      <c r="H288" s="220"/>
      <c r="J288" s="223" t="str">
        <f t="shared" ref="J288:J300" si="13">IF(ISNUMBER(I288),I288*E288,"")</f>
        <v/>
      </c>
    </row>
    <row r="289" spans="1:10" ht="22.5">
      <c r="A289" s="19"/>
      <c r="B289" s="20"/>
      <c r="C289" s="3"/>
      <c r="D289" s="183" t="s">
        <v>157</v>
      </c>
      <c r="E289" s="295"/>
      <c r="F289" s="178"/>
      <c r="H289" s="220"/>
      <c r="I289" s="137" t="str">
        <f t="shared" ref="I289:I300" si="14">IF(ISNUMBER(E289),SUM(G289:H289),"")</f>
        <v/>
      </c>
      <c r="J289" s="223" t="str">
        <f t="shared" si="13"/>
        <v/>
      </c>
    </row>
    <row r="290" spans="1:10">
      <c r="A290" s="19"/>
      <c r="B290" s="20"/>
      <c r="C290" s="3"/>
      <c r="D290" s="183" t="s">
        <v>377</v>
      </c>
      <c r="E290" s="295"/>
      <c r="F290" s="178"/>
      <c r="H290" s="220"/>
      <c r="I290" s="137" t="str">
        <f t="shared" si="14"/>
        <v/>
      </c>
      <c r="J290" s="223" t="str">
        <f t="shared" si="13"/>
        <v/>
      </c>
    </row>
    <row r="291" spans="1:10">
      <c r="A291" s="19"/>
      <c r="B291" s="20"/>
      <c r="C291" s="3"/>
      <c r="D291" s="183" t="s">
        <v>378</v>
      </c>
      <c r="E291" s="295"/>
      <c r="F291" s="178"/>
      <c r="H291" s="220"/>
      <c r="I291" s="137" t="str">
        <f t="shared" si="14"/>
        <v/>
      </c>
      <c r="J291" s="223" t="str">
        <f t="shared" si="13"/>
        <v/>
      </c>
    </row>
    <row r="292" spans="1:10">
      <c r="A292" s="19"/>
      <c r="B292" s="20"/>
      <c r="C292" s="3"/>
      <c r="D292" s="403" t="s">
        <v>673</v>
      </c>
      <c r="E292" s="404"/>
      <c r="F292" s="405"/>
      <c r="H292" s="220"/>
    </row>
    <row r="293" spans="1:10">
      <c r="A293" s="19"/>
      <c r="B293" s="20"/>
      <c r="C293" s="3"/>
      <c r="D293" s="183" t="s">
        <v>289</v>
      </c>
      <c r="E293" s="295"/>
      <c r="F293" s="178"/>
      <c r="H293" s="220"/>
      <c r="I293" s="137" t="str">
        <f t="shared" si="14"/>
        <v/>
      </c>
      <c r="J293" s="223" t="str">
        <f t="shared" si="13"/>
        <v/>
      </c>
    </row>
    <row r="294" spans="1:10">
      <c r="A294" s="66"/>
      <c r="B294" s="85"/>
      <c r="C294" s="68"/>
      <c r="D294" s="183" t="s">
        <v>290</v>
      </c>
      <c r="I294" s="137" t="str">
        <f t="shared" si="14"/>
        <v/>
      </c>
      <c r="J294" s="223" t="str">
        <f t="shared" si="13"/>
        <v/>
      </c>
    </row>
    <row r="295" spans="1:10">
      <c r="A295" s="66" t="s">
        <v>411</v>
      </c>
      <c r="B295" s="85" t="s">
        <v>411</v>
      </c>
      <c r="C295" s="68" t="s">
        <v>413</v>
      </c>
      <c r="D295" s="410" t="s">
        <v>750</v>
      </c>
      <c r="E295" s="295">
        <v>11</v>
      </c>
      <c r="F295" s="178" t="s">
        <v>164</v>
      </c>
      <c r="G295" s="375"/>
      <c r="H295" s="375"/>
      <c r="I295" s="220">
        <f>SUM(G295:H295)</f>
        <v>0</v>
      </c>
      <c r="J295" s="223">
        <f>IF(ISNUMBER(I295),I295*E295,"")</f>
        <v>0</v>
      </c>
    </row>
    <row r="296" spans="1:10" ht="22.5">
      <c r="A296" s="19"/>
      <c r="B296" s="20"/>
      <c r="C296" s="3"/>
      <c r="D296" s="183" t="s">
        <v>291</v>
      </c>
      <c r="E296" s="202"/>
      <c r="F296" s="178"/>
      <c r="H296" s="220"/>
      <c r="I296" s="137" t="str">
        <f t="shared" si="14"/>
        <v/>
      </c>
      <c r="J296" s="223" t="str">
        <f t="shared" si="13"/>
        <v/>
      </c>
    </row>
    <row r="297" spans="1:10">
      <c r="A297" s="66" t="s">
        <v>411</v>
      </c>
      <c r="B297" s="85" t="s">
        <v>411</v>
      </c>
      <c r="C297" s="68" t="s">
        <v>415</v>
      </c>
      <c r="D297" s="410" t="s">
        <v>292</v>
      </c>
      <c r="E297" s="295">
        <v>15</v>
      </c>
      <c r="F297" s="178" t="s">
        <v>174</v>
      </c>
      <c r="G297" s="375"/>
      <c r="H297" s="375"/>
      <c r="I297" s="220">
        <f>SUM(G297:H297)</f>
        <v>0</v>
      </c>
      <c r="J297" s="223">
        <f>IF(ISNUMBER(I297),I297*E297,"")</f>
        <v>0</v>
      </c>
    </row>
    <row r="298" spans="1:10">
      <c r="A298" s="19"/>
      <c r="B298" s="20"/>
      <c r="C298" s="3"/>
      <c r="D298" s="183" t="s">
        <v>293</v>
      </c>
      <c r="E298" s="146"/>
      <c r="F298" s="178"/>
      <c r="H298" s="220"/>
      <c r="I298" s="137" t="str">
        <f t="shared" si="14"/>
        <v/>
      </c>
      <c r="J298" s="223" t="str">
        <f t="shared" si="13"/>
        <v/>
      </c>
    </row>
    <row r="299" spans="1:10">
      <c r="A299" s="66" t="s">
        <v>411</v>
      </c>
      <c r="B299" s="85" t="s">
        <v>411</v>
      </c>
      <c r="C299" s="68" t="s">
        <v>416</v>
      </c>
      <c r="D299" s="410" t="s">
        <v>294</v>
      </c>
      <c r="E299" s="295">
        <v>15</v>
      </c>
      <c r="F299" s="178" t="s">
        <v>174</v>
      </c>
      <c r="G299" s="375"/>
      <c r="H299" s="375"/>
      <c r="I299" s="220">
        <f>SUM(G299:H299)</f>
        <v>0</v>
      </c>
      <c r="J299" s="223">
        <f>IF(ISNUMBER(I299),I299*E299,"")</f>
        <v>0</v>
      </c>
    </row>
    <row r="300" spans="1:10" ht="22.5">
      <c r="A300" s="19"/>
      <c r="B300" s="20"/>
      <c r="C300" s="3"/>
      <c r="D300" s="183" t="s">
        <v>308</v>
      </c>
      <c r="E300" s="146"/>
      <c r="F300" s="178"/>
      <c r="H300" s="220"/>
      <c r="I300" s="137" t="str">
        <f t="shared" si="14"/>
        <v/>
      </c>
      <c r="J300" s="223" t="str">
        <f t="shared" si="13"/>
        <v/>
      </c>
    </row>
    <row r="301" spans="1:10">
      <c r="A301" s="19"/>
      <c r="B301" s="20"/>
      <c r="C301" s="3"/>
      <c r="D301" s="183"/>
      <c r="E301" s="146"/>
      <c r="F301" s="178"/>
      <c r="H301" s="220"/>
    </row>
    <row r="302" spans="1:10">
      <c r="A302" s="66" t="s">
        <v>411</v>
      </c>
      <c r="B302" s="85" t="s">
        <v>411</v>
      </c>
      <c r="C302" s="68" t="s">
        <v>418</v>
      </c>
      <c r="D302" s="410" t="s">
        <v>856</v>
      </c>
      <c r="E302" s="295">
        <v>30</v>
      </c>
      <c r="F302" s="178" t="s">
        <v>390</v>
      </c>
      <c r="G302" s="220"/>
      <c r="H302" s="220"/>
      <c r="I302" s="220">
        <f>SUM(G302:H302)</f>
        <v>0</v>
      </c>
      <c r="J302" s="223">
        <f>IF(ISNUMBER(I302),I302*E302,"")</f>
        <v>0</v>
      </c>
    </row>
    <row r="303" spans="1:10">
      <c r="A303" s="19"/>
      <c r="B303" s="20"/>
      <c r="C303" s="3"/>
      <c r="D303" s="183" t="s">
        <v>857</v>
      </c>
      <c r="E303" s="202"/>
      <c r="F303" s="178"/>
      <c r="H303" s="220"/>
      <c r="J303" s="223" t="str">
        <f>IF(ISNUMBER(I303),I303*E303,"")</f>
        <v/>
      </c>
    </row>
    <row r="304" spans="1:10">
      <c r="A304" s="19"/>
      <c r="B304" s="20"/>
      <c r="C304" s="3"/>
      <c r="D304" s="183" t="s">
        <v>858</v>
      </c>
      <c r="E304" s="146"/>
      <c r="F304" s="178"/>
      <c r="H304" s="220"/>
    </row>
    <row r="305" spans="1:10">
      <c r="A305" s="19"/>
      <c r="B305" s="20"/>
      <c r="C305" s="3"/>
      <c r="D305" s="183" t="s">
        <v>859</v>
      </c>
      <c r="E305" s="146"/>
      <c r="F305" s="178"/>
      <c r="H305" s="220"/>
    </row>
    <row r="306" spans="1:10" ht="13.5" thickBot="1">
      <c r="A306" s="19"/>
      <c r="B306" s="20"/>
      <c r="C306" s="3"/>
      <c r="D306" s="183"/>
      <c r="E306" s="146"/>
      <c r="F306" s="178"/>
      <c r="H306" s="220"/>
    </row>
    <row r="307" spans="1:10" s="58" customFormat="1" ht="12" thickBot="1">
      <c r="A307" s="412" t="s">
        <v>411</v>
      </c>
      <c r="B307" s="65" t="s">
        <v>411</v>
      </c>
      <c r="C307" s="65" t="s">
        <v>851</v>
      </c>
      <c r="D307" s="65" t="s">
        <v>309</v>
      </c>
      <c r="E307" s="211"/>
      <c r="F307" s="408"/>
      <c r="G307" s="91"/>
      <c r="H307" s="409"/>
      <c r="I307" s="212"/>
      <c r="J307" s="228">
        <f>SUM(J272:J306)</f>
        <v>0</v>
      </c>
    </row>
    <row r="308" spans="1:10">
      <c r="A308" s="19"/>
      <c r="B308" s="20"/>
      <c r="C308" s="3"/>
      <c r="D308" s="413"/>
      <c r="E308" s="414"/>
      <c r="F308" s="415"/>
      <c r="H308" s="416"/>
    </row>
    <row r="309" spans="1:10">
      <c r="A309" s="396" t="s">
        <v>411</v>
      </c>
      <c r="B309" s="397" t="s">
        <v>413</v>
      </c>
      <c r="C309" s="113" t="s">
        <v>851</v>
      </c>
      <c r="D309" s="113" t="s">
        <v>14</v>
      </c>
      <c r="E309" s="204"/>
      <c r="F309" s="398"/>
      <c r="G309" s="90"/>
      <c r="H309" s="399"/>
      <c r="I309" s="160"/>
      <c r="J309" s="227"/>
    </row>
    <row r="310" spans="1:10">
      <c r="A310" s="19"/>
      <c r="B310" s="20"/>
      <c r="C310" s="3"/>
      <c r="D310" s="400"/>
      <c r="E310" s="401"/>
      <c r="F310" s="402"/>
      <c r="H310" s="220"/>
      <c r="I310" s="137" t="str">
        <f>IF(ISNUMBER(E310),SUM(G310:H310),"")</f>
        <v/>
      </c>
      <c r="J310" s="223" t="str">
        <f>IF(ISNUMBER(I310),I310*E310,"")</f>
        <v/>
      </c>
    </row>
    <row r="311" spans="1:10">
      <c r="A311" s="66" t="s">
        <v>411</v>
      </c>
      <c r="B311" s="85" t="s">
        <v>413</v>
      </c>
      <c r="C311" s="68" t="s">
        <v>410</v>
      </c>
      <c r="D311" s="417" t="s">
        <v>299</v>
      </c>
      <c r="E311" s="295">
        <v>570</v>
      </c>
      <c r="F311" s="402" t="s">
        <v>390</v>
      </c>
      <c r="G311" s="220"/>
      <c r="H311" s="220"/>
      <c r="I311" s="220">
        <f>SUM(G311:H311)</f>
        <v>0</v>
      </c>
      <c r="J311" s="223">
        <f>IF(ISNUMBER(I311),I311*E311,"")</f>
        <v>0</v>
      </c>
    </row>
    <row r="312" spans="1:10">
      <c r="A312" s="19"/>
      <c r="B312" s="20"/>
      <c r="C312" s="3"/>
      <c r="D312" s="417" t="s">
        <v>310</v>
      </c>
      <c r="E312" s="418"/>
      <c r="F312" s="402"/>
      <c r="H312" s="220"/>
      <c r="J312" s="223" t="str">
        <f t="shared" ref="J312:J385" si="15">IF(ISNUMBER(I312),I312*E312,"")</f>
        <v/>
      </c>
    </row>
    <row r="313" spans="1:10">
      <c r="A313" s="19"/>
      <c r="B313" s="20"/>
      <c r="C313" s="3"/>
      <c r="D313" s="625" t="s">
        <v>311</v>
      </c>
      <c r="E313" s="418"/>
      <c r="F313" s="402"/>
      <c r="H313" s="220"/>
      <c r="I313" s="137" t="str">
        <f t="shared" ref="I313:I385" si="16">IF(ISNUMBER(E313),SUM(G313:H313),"")</f>
        <v/>
      </c>
      <c r="J313" s="223" t="str">
        <f t="shared" si="15"/>
        <v/>
      </c>
    </row>
    <row r="314" spans="1:10" ht="22.5">
      <c r="A314" s="19"/>
      <c r="B314" s="20"/>
      <c r="C314" s="3"/>
      <c r="D314" s="625" t="s">
        <v>94</v>
      </c>
      <c r="E314" s="418"/>
      <c r="F314" s="402"/>
      <c r="H314" s="220"/>
      <c r="I314" s="137" t="str">
        <f t="shared" si="16"/>
        <v/>
      </c>
      <c r="J314" s="223" t="str">
        <f t="shared" si="15"/>
        <v/>
      </c>
    </row>
    <row r="315" spans="1:10">
      <c r="A315" s="19"/>
      <c r="B315" s="20"/>
      <c r="C315" s="3"/>
      <c r="D315" s="625" t="s">
        <v>95</v>
      </c>
      <c r="E315" s="418"/>
      <c r="F315" s="402"/>
      <c r="H315" s="220"/>
      <c r="I315" s="137" t="str">
        <f t="shared" si="16"/>
        <v/>
      </c>
      <c r="J315" s="223" t="str">
        <f t="shared" si="15"/>
        <v/>
      </c>
    </row>
    <row r="316" spans="1:10" ht="22.5">
      <c r="A316" s="19"/>
      <c r="B316" s="20"/>
      <c r="C316" s="3"/>
      <c r="D316" s="625" t="s">
        <v>156</v>
      </c>
      <c r="E316" s="418"/>
      <c r="F316" s="402"/>
      <c r="H316" s="220"/>
      <c r="I316" s="137" t="str">
        <f t="shared" si="16"/>
        <v/>
      </c>
      <c r="J316" s="223" t="str">
        <f t="shared" si="15"/>
        <v/>
      </c>
    </row>
    <row r="317" spans="1:10" ht="22.5">
      <c r="A317" s="19"/>
      <c r="B317" s="20"/>
      <c r="C317" s="3"/>
      <c r="D317" s="625" t="s">
        <v>106</v>
      </c>
      <c r="E317" s="418"/>
      <c r="F317" s="402"/>
      <c r="H317" s="220"/>
      <c r="I317" s="137" t="str">
        <f t="shared" si="16"/>
        <v/>
      </c>
      <c r="J317" s="223" t="str">
        <f t="shared" si="15"/>
        <v/>
      </c>
    </row>
    <row r="318" spans="1:10">
      <c r="A318" s="19"/>
      <c r="B318" s="20"/>
      <c r="C318" s="3"/>
      <c r="D318" s="625" t="s">
        <v>107</v>
      </c>
      <c r="E318" s="418"/>
      <c r="F318" s="402"/>
      <c r="H318" s="220"/>
      <c r="I318" s="137" t="str">
        <f t="shared" si="16"/>
        <v/>
      </c>
      <c r="J318" s="223" t="str">
        <f t="shared" si="15"/>
        <v/>
      </c>
    </row>
    <row r="319" spans="1:10" ht="22.5">
      <c r="A319" s="19"/>
      <c r="B319" s="20"/>
      <c r="C319" s="3"/>
      <c r="D319" s="625" t="s">
        <v>256</v>
      </c>
      <c r="E319" s="418"/>
      <c r="F319" s="402"/>
      <c r="H319" s="220"/>
      <c r="I319" s="137" t="str">
        <f t="shared" si="16"/>
        <v/>
      </c>
      <c r="J319" s="223" t="str">
        <f t="shared" si="15"/>
        <v/>
      </c>
    </row>
    <row r="320" spans="1:10">
      <c r="A320" s="19"/>
      <c r="B320" s="20"/>
      <c r="C320" s="3"/>
      <c r="D320" s="625" t="s">
        <v>257</v>
      </c>
      <c r="E320" s="418"/>
      <c r="F320" s="402"/>
      <c r="H320" s="220"/>
      <c r="I320" s="137" t="str">
        <f t="shared" si="16"/>
        <v/>
      </c>
      <c r="J320" s="223" t="str">
        <f t="shared" si="15"/>
        <v/>
      </c>
    </row>
    <row r="321" spans="1:10">
      <c r="A321" s="19"/>
      <c r="B321" s="20"/>
      <c r="C321" s="3"/>
      <c r="D321" s="625" t="s">
        <v>258</v>
      </c>
      <c r="E321" s="418"/>
      <c r="F321" s="402"/>
      <c r="H321" s="220"/>
      <c r="I321" s="137" t="str">
        <f t="shared" si="16"/>
        <v/>
      </c>
      <c r="J321" s="223" t="str">
        <f t="shared" si="15"/>
        <v/>
      </c>
    </row>
    <row r="322" spans="1:10">
      <c r="A322" s="19"/>
      <c r="B322" s="20"/>
      <c r="C322" s="3"/>
      <c r="D322" s="625" t="s">
        <v>259</v>
      </c>
      <c r="E322" s="418"/>
      <c r="F322" s="402"/>
      <c r="H322" s="220"/>
      <c r="I322" s="137" t="str">
        <f t="shared" si="16"/>
        <v/>
      </c>
      <c r="J322" s="223" t="str">
        <f t="shared" si="15"/>
        <v/>
      </c>
    </row>
    <row r="323" spans="1:10">
      <c r="A323" s="19"/>
      <c r="B323" s="20"/>
      <c r="C323" s="3"/>
      <c r="D323" s="625" t="s">
        <v>260</v>
      </c>
      <c r="E323" s="418"/>
      <c r="F323" s="402"/>
      <c r="H323" s="220"/>
      <c r="I323" s="137" t="str">
        <f t="shared" si="16"/>
        <v/>
      </c>
      <c r="J323" s="223" t="str">
        <f t="shared" si="15"/>
        <v/>
      </c>
    </row>
    <row r="324" spans="1:10">
      <c r="A324" s="19"/>
      <c r="B324" s="20"/>
      <c r="C324" s="3"/>
      <c r="D324" s="183" t="s">
        <v>378</v>
      </c>
      <c r="E324" s="418"/>
      <c r="F324" s="402"/>
      <c r="H324" s="220"/>
      <c r="I324" s="137" t="str">
        <f t="shared" si="16"/>
        <v/>
      </c>
      <c r="J324" s="223" t="str">
        <f t="shared" si="15"/>
        <v/>
      </c>
    </row>
    <row r="325" spans="1:10">
      <c r="A325" s="19"/>
      <c r="B325" s="20"/>
      <c r="C325" s="3"/>
      <c r="D325" s="403" t="s">
        <v>673</v>
      </c>
      <c r="E325" s="404"/>
      <c r="F325" s="405"/>
      <c r="H325" s="220"/>
    </row>
    <row r="326" spans="1:10" ht="22.5">
      <c r="A326" s="66" t="s">
        <v>411</v>
      </c>
      <c r="B326" s="85" t="s">
        <v>413</v>
      </c>
      <c r="C326" s="68" t="s">
        <v>411</v>
      </c>
      <c r="D326" s="417" t="s">
        <v>54</v>
      </c>
      <c r="E326" s="746">
        <f>5.38+3.42+14.65+5.4</f>
        <v>28.85</v>
      </c>
      <c r="F326" s="402" t="s">
        <v>390</v>
      </c>
      <c r="G326" s="220"/>
      <c r="H326" s="220"/>
      <c r="I326" s="220">
        <f>SUM(G326:H326)</f>
        <v>0</v>
      </c>
      <c r="J326" s="223">
        <f>IF(ISNUMBER(I326),I326*E326,"")</f>
        <v>0</v>
      </c>
    </row>
    <row r="327" spans="1:10">
      <c r="A327" s="66"/>
      <c r="B327" s="85"/>
      <c r="C327" s="68"/>
      <c r="D327" s="417" t="s">
        <v>1010</v>
      </c>
      <c r="E327" s="624"/>
      <c r="F327" s="402"/>
      <c r="G327" s="220"/>
      <c r="H327" s="220"/>
      <c r="I327" s="220"/>
    </row>
    <row r="328" spans="1:10" ht="22.5">
      <c r="A328" s="19"/>
      <c r="B328" s="20"/>
      <c r="C328" s="3"/>
      <c r="D328" s="419" t="s">
        <v>55</v>
      </c>
      <c r="E328" s="418"/>
      <c r="F328" s="402"/>
      <c r="H328" s="220"/>
      <c r="J328" s="223" t="str">
        <f t="shared" si="15"/>
        <v/>
      </c>
    </row>
    <row r="329" spans="1:10">
      <c r="A329" s="19"/>
      <c r="B329" s="20"/>
      <c r="C329" s="3"/>
      <c r="D329" s="625" t="s">
        <v>260</v>
      </c>
      <c r="E329" s="418"/>
      <c r="F329" s="402"/>
      <c r="H329" s="220"/>
      <c r="I329" s="137" t="str">
        <f t="shared" si="16"/>
        <v/>
      </c>
      <c r="J329" s="223" t="str">
        <f t="shared" si="15"/>
        <v/>
      </c>
    </row>
    <row r="330" spans="1:10">
      <c r="A330" s="19"/>
      <c r="B330" s="20"/>
      <c r="C330" s="3"/>
      <c r="D330" s="183" t="s">
        <v>378</v>
      </c>
      <c r="E330" s="418"/>
      <c r="F330" s="402"/>
      <c r="H330" s="220"/>
      <c r="I330" s="137" t="str">
        <f t="shared" si="16"/>
        <v/>
      </c>
      <c r="J330" s="223" t="str">
        <f t="shared" si="15"/>
        <v/>
      </c>
    </row>
    <row r="331" spans="1:10">
      <c r="A331" s="19"/>
      <c r="B331" s="20"/>
      <c r="C331" s="3"/>
      <c r="D331" s="403" t="s">
        <v>673</v>
      </c>
      <c r="E331" s="404"/>
      <c r="F331" s="405"/>
      <c r="H331" s="220"/>
    </row>
    <row r="332" spans="1:10">
      <c r="A332" s="66" t="s">
        <v>411</v>
      </c>
      <c r="B332" s="85" t="s">
        <v>413</v>
      </c>
      <c r="C332" s="68" t="s">
        <v>413</v>
      </c>
      <c r="D332" s="417" t="s">
        <v>56</v>
      </c>
      <c r="E332" s="418">
        <f>1.6+2.4*2+(1+2.13*2)*2+(2*2+0.6*2)*2+1.6+(0.88+2*2.4)*2+(3*2+1.5*2)*4+2+2.4*2+1+1+1.5*2+1.8*2+1.5*2+(3*2+1.5*2)*5+1+1+1.5*2+4*2+1.5*2</f>
        <v>155.68</v>
      </c>
      <c r="F332" s="402" t="s">
        <v>174</v>
      </c>
      <c r="G332" s="220"/>
      <c r="H332" s="220"/>
      <c r="I332" s="220">
        <f>SUM(G332:H332)</f>
        <v>0</v>
      </c>
      <c r="J332" s="223">
        <f>IF(ISNUMBER(I332),I332*E332,"")</f>
        <v>0</v>
      </c>
    </row>
    <row r="333" spans="1:10" ht="33.75">
      <c r="A333" s="19"/>
      <c r="B333" s="20"/>
      <c r="C333" s="3"/>
      <c r="D333" s="419" t="s">
        <v>70</v>
      </c>
      <c r="E333" s="418"/>
      <c r="F333" s="402"/>
      <c r="H333" s="220"/>
      <c r="I333" s="137" t="str">
        <f t="shared" si="16"/>
        <v/>
      </c>
      <c r="J333" s="223" t="str">
        <f t="shared" si="15"/>
        <v/>
      </c>
    </row>
    <row r="334" spans="1:10">
      <c r="A334" s="19"/>
      <c r="B334" s="20"/>
      <c r="C334" s="3"/>
      <c r="D334" s="419" t="s">
        <v>260</v>
      </c>
      <c r="E334" s="418"/>
      <c r="F334" s="402"/>
      <c r="H334" s="220"/>
      <c r="I334" s="137" t="str">
        <f t="shared" si="16"/>
        <v/>
      </c>
      <c r="J334" s="223" t="str">
        <f t="shared" si="15"/>
        <v/>
      </c>
    </row>
    <row r="335" spans="1:10">
      <c r="A335" s="19"/>
      <c r="B335" s="20"/>
      <c r="C335" s="3"/>
      <c r="D335" s="419" t="s">
        <v>71</v>
      </c>
      <c r="E335" s="418"/>
      <c r="F335" s="402"/>
      <c r="H335" s="220"/>
      <c r="I335" s="137" t="str">
        <f t="shared" si="16"/>
        <v/>
      </c>
      <c r="J335" s="223" t="str">
        <f t="shared" si="15"/>
        <v/>
      </c>
    </row>
    <row r="336" spans="1:10">
      <c r="A336" s="19"/>
      <c r="B336" s="20"/>
      <c r="C336" s="3"/>
      <c r="D336" s="403" t="s">
        <v>673</v>
      </c>
      <c r="E336" s="404"/>
      <c r="F336" s="405"/>
      <c r="H336" s="220"/>
    </row>
    <row r="337" spans="1:10">
      <c r="A337" s="19"/>
      <c r="B337" s="20"/>
      <c r="C337" s="3"/>
      <c r="D337" s="419" t="s">
        <v>466</v>
      </c>
      <c r="E337" s="418"/>
      <c r="F337" s="402"/>
      <c r="H337" s="220"/>
    </row>
    <row r="338" spans="1:10">
      <c r="A338" s="66" t="s">
        <v>411</v>
      </c>
      <c r="B338" s="85" t="s">
        <v>413</v>
      </c>
      <c r="C338" s="68" t="s">
        <v>415</v>
      </c>
      <c r="D338" s="417" t="s">
        <v>72</v>
      </c>
      <c r="E338" s="418">
        <v>456</v>
      </c>
      <c r="F338" s="402" t="s">
        <v>390</v>
      </c>
      <c r="G338" s="220"/>
      <c r="H338" s="220"/>
      <c r="I338" s="220">
        <f>SUM(G338:H338)</f>
        <v>0</v>
      </c>
      <c r="J338" s="223">
        <f>IF(ISNUMBER(I338),I338*E338,"")</f>
        <v>0</v>
      </c>
    </row>
    <row r="339" spans="1:10" ht="22.5">
      <c r="A339" s="19"/>
      <c r="B339" s="20"/>
      <c r="C339" s="3"/>
      <c r="D339" s="419" t="s">
        <v>73</v>
      </c>
      <c r="E339" s="418"/>
      <c r="F339" s="402"/>
      <c r="H339" s="220"/>
      <c r="I339" s="137" t="str">
        <f t="shared" si="16"/>
        <v/>
      </c>
      <c r="J339" s="223" t="str">
        <f t="shared" si="15"/>
        <v/>
      </c>
    </row>
    <row r="340" spans="1:10" ht="22.5">
      <c r="A340" s="19"/>
      <c r="B340" s="20"/>
      <c r="C340" s="3"/>
      <c r="D340" s="419" t="s">
        <v>25</v>
      </c>
      <c r="E340" s="418"/>
      <c r="F340" s="402"/>
      <c r="H340" s="220"/>
      <c r="I340" s="137" t="str">
        <f t="shared" si="16"/>
        <v/>
      </c>
      <c r="J340" s="223" t="str">
        <f t="shared" si="15"/>
        <v/>
      </c>
    </row>
    <row r="341" spans="1:10">
      <c r="A341" s="19"/>
      <c r="B341" s="20"/>
      <c r="C341" s="3"/>
      <c r="D341" s="419" t="s">
        <v>669</v>
      </c>
      <c r="E341" s="418"/>
      <c r="F341" s="402"/>
      <c r="H341" s="220"/>
    </row>
    <row r="342" spans="1:10">
      <c r="A342" s="19"/>
      <c r="B342" s="20"/>
      <c r="C342" s="3"/>
      <c r="D342" s="419" t="s">
        <v>260</v>
      </c>
      <c r="E342" s="418"/>
      <c r="F342" s="402"/>
      <c r="H342" s="220"/>
      <c r="I342" s="137" t="str">
        <f t="shared" si="16"/>
        <v/>
      </c>
      <c r="J342" s="223" t="str">
        <f t="shared" si="15"/>
        <v/>
      </c>
    </row>
    <row r="343" spans="1:10">
      <c r="A343" s="19"/>
      <c r="B343" s="20"/>
      <c r="C343" s="3"/>
      <c r="D343" s="419" t="s">
        <v>71</v>
      </c>
      <c r="E343" s="418"/>
      <c r="F343" s="402"/>
      <c r="H343" s="220"/>
      <c r="I343" s="137" t="str">
        <f t="shared" si="16"/>
        <v/>
      </c>
      <c r="J343" s="223" t="str">
        <f t="shared" si="15"/>
        <v/>
      </c>
    </row>
    <row r="344" spans="1:10">
      <c r="A344" s="19"/>
      <c r="B344" s="20"/>
      <c r="C344" s="3"/>
      <c r="D344" s="403" t="s">
        <v>673</v>
      </c>
      <c r="E344" s="404"/>
      <c r="F344" s="405"/>
      <c r="H344" s="220"/>
    </row>
    <row r="345" spans="1:10">
      <c r="A345" s="66" t="s">
        <v>411</v>
      </c>
      <c r="B345" s="85" t="s">
        <v>413</v>
      </c>
      <c r="C345" s="68" t="s">
        <v>416</v>
      </c>
      <c r="D345" s="420" t="s">
        <v>26</v>
      </c>
      <c r="E345" s="418"/>
      <c r="F345" s="402"/>
      <c r="H345" s="220"/>
      <c r="I345" s="137" t="str">
        <f t="shared" si="16"/>
        <v/>
      </c>
      <c r="J345" s="223" t="str">
        <f t="shared" si="15"/>
        <v/>
      </c>
    </row>
    <row r="346" spans="1:10">
      <c r="A346" s="19"/>
      <c r="B346" s="20"/>
      <c r="C346" s="3"/>
      <c r="D346" s="419" t="s">
        <v>27</v>
      </c>
      <c r="E346" s="418"/>
      <c r="F346" s="402"/>
      <c r="H346" s="220"/>
      <c r="I346" s="137" t="str">
        <f t="shared" si="16"/>
        <v/>
      </c>
      <c r="J346" s="223" t="str">
        <f t="shared" si="15"/>
        <v/>
      </c>
    </row>
    <row r="347" spans="1:10" ht="22.5">
      <c r="A347" s="19"/>
      <c r="B347" s="20"/>
      <c r="C347" s="3"/>
      <c r="D347" s="419" t="s">
        <v>28</v>
      </c>
      <c r="E347" s="418"/>
      <c r="F347" s="402"/>
      <c r="H347" s="220"/>
      <c r="I347" s="137" t="str">
        <f t="shared" si="16"/>
        <v/>
      </c>
      <c r="J347" s="223" t="str">
        <f t="shared" si="15"/>
        <v/>
      </c>
    </row>
    <row r="348" spans="1:10">
      <c r="A348" s="19"/>
      <c r="B348" s="20"/>
      <c r="C348" s="3"/>
      <c r="D348" s="419" t="s">
        <v>260</v>
      </c>
      <c r="E348" s="418"/>
      <c r="F348" s="402"/>
      <c r="H348" s="220"/>
      <c r="I348" s="137" t="str">
        <f t="shared" si="16"/>
        <v/>
      </c>
      <c r="J348" s="223" t="str">
        <f t="shared" si="15"/>
        <v/>
      </c>
    </row>
    <row r="349" spans="1:10">
      <c r="A349" s="19"/>
      <c r="B349" s="20"/>
      <c r="C349" s="3"/>
      <c r="D349" s="183" t="s">
        <v>378</v>
      </c>
      <c r="E349" s="418"/>
      <c r="F349" s="402"/>
      <c r="H349" s="220"/>
      <c r="I349" s="137" t="str">
        <f t="shared" si="16"/>
        <v/>
      </c>
      <c r="J349" s="223" t="str">
        <f t="shared" si="15"/>
        <v/>
      </c>
    </row>
    <row r="350" spans="1:10">
      <c r="A350" s="19"/>
      <c r="B350" s="20"/>
      <c r="C350" s="3"/>
      <c r="D350" s="403" t="s">
        <v>673</v>
      </c>
      <c r="E350" s="404"/>
      <c r="F350" s="405"/>
      <c r="H350" s="220"/>
    </row>
    <row r="351" spans="1:10">
      <c r="A351" s="66" t="s">
        <v>411</v>
      </c>
      <c r="B351" s="85" t="s">
        <v>413</v>
      </c>
      <c r="C351" s="68" t="s">
        <v>451</v>
      </c>
      <c r="D351" s="419" t="s">
        <v>57</v>
      </c>
      <c r="E351" s="418">
        <v>20</v>
      </c>
      <c r="F351" s="402" t="s">
        <v>174</v>
      </c>
      <c r="G351" s="220"/>
      <c r="H351" s="220"/>
      <c r="I351" s="220">
        <f>SUM(G351:H351)</f>
        <v>0</v>
      </c>
      <c r="J351" s="223">
        <f>IF(ISNUMBER(I351),I351*E351,"")</f>
        <v>0</v>
      </c>
    </row>
    <row r="352" spans="1:10">
      <c r="A352" s="66" t="s">
        <v>411</v>
      </c>
      <c r="B352" s="85" t="s">
        <v>413</v>
      </c>
      <c r="C352" s="68" t="s">
        <v>452</v>
      </c>
      <c r="D352" s="419" t="s">
        <v>58</v>
      </c>
      <c r="E352" s="418">
        <v>30</v>
      </c>
      <c r="F352" s="402" t="s">
        <v>174</v>
      </c>
      <c r="G352" s="220"/>
      <c r="H352" s="220"/>
      <c r="I352" s="220">
        <f>SUM(G352:H352)</f>
        <v>0</v>
      </c>
      <c r="J352" s="223">
        <f>IF(ISNUMBER(I352),I352*E352,"")</f>
        <v>0</v>
      </c>
    </row>
    <row r="353" spans="1:10">
      <c r="A353" s="66" t="s">
        <v>411</v>
      </c>
      <c r="B353" s="85" t="s">
        <v>413</v>
      </c>
      <c r="C353" s="68" t="s">
        <v>316</v>
      </c>
      <c r="D353" s="419" t="s">
        <v>59</v>
      </c>
      <c r="E353" s="418">
        <v>50</v>
      </c>
      <c r="F353" s="402" t="s">
        <v>174</v>
      </c>
      <c r="G353" s="220"/>
      <c r="H353" s="220"/>
      <c r="I353" s="220">
        <f>SUM(G353:H353)</f>
        <v>0</v>
      </c>
      <c r="J353" s="223">
        <f>IF(ISNUMBER(I353),I353*E353,"")</f>
        <v>0</v>
      </c>
    </row>
    <row r="354" spans="1:10">
      <c r="A354" s="66" t="s">
        <v>411</v>
      </c>
      <c r="B354" s="85" t="s">
        <v>413</v>
      </c>
      <c r="C354" s="68" t="s">
        <v>418</v>
      </c>
      <c r="D354" s="420" t="s">
        <v>60</v>
      </c>
      <c r="E354" s="418"/>
      <c r="F354" s="402"/>
      <c r="H354" s="220"/>
      <c r="J354" s="223" t="str">
        <f t="shared" si="15"/>
        <v/>
      </c>
    </row>
    <row r="355" spans="1:10">
      <c r="A355" s="19"/>
      <c r="B355" s="20"/>
      <c r="C355" s="3"/>
      <c r="D355" s="419" t="s">
        <v>272</v>
      </c>
      <c r="E355" s="418"/>
      <c r="F355" s="402"/>
      <c r="H355" s="220"/>
      <c r="I355" s="137" t="str">
        <f t="shared" si="16"/>
        <v/>
      </c>
      <c r="J355" s="223" t="str">
        <f t="shared" si="15"/>
        <v/>
      </c>
    </row>
    <row r="356" spans="1:10" ht="22.5">
      <c r="A356" s="19"/>
      <c r="B356" s="20"/>
      <c r="C356" s="3"/>
      <c r="D356" s="419" t="s">
        <v>28</v>
      </c>
      <c r="E356" s="418"/>
      <c r="F356" s="402"/>
      <c r="H356" s="220"/>
      <c r="I356" s="137" t="str">
        <f t="shared" si="16"/>
        <v/>
      </c>
      <c r="J356" s="223" t="str">
        <f t="shared" si="15"/>
        <v/>
      </c>
    </row>
    <row r="357" spans="1:10">
      <c r="A357" s="19"/>
      <c r="B357" s="20"/>
      <c r="C357" s="3"/>
      <c r="D357" s="419" t="s">
        <v>260</v>
      </c>
      <c r="E357" s="418"/>
      <c r="F357" s="402"/>
      <c r="H357" s="220"/>
      <c r="I357" s="137" t="str">
        <f t="shared" si="16"/>
        <v/>
      </c>
      <c r="J357" s="223" t="str">
        <f t="shared" si="15"/>
        <v/>
      </c>
    </row>
    <row r="358" spans="1:10">
      <c r="A358" s="19"/>
      <c r="B358" s="20"/>
      <c r="C358" s="3"/>
      <c r="D358" s="183" t="s">
        <v>378</v>
      </c>
      <c r="E358" s="418"/>
      <c r="F358" s="402"/>
      <c r="H358" s="220"/>
      <c r="I358" s="137" t="str">
        <f t="shared" si="16"/>
        <v/>
      </c>
      <c r="J358" s="223" t="str">
        <f t="shared" si="15"/>
        <v/>
      </c>
    </row>
    <row r="359" spans="1:10">
      <c r="A359" s="19"/>
      <c r="B359" s="20"/>
      <c r="C359" s="3"/>
      <c r="D359" s="403" t="s">
        <v>673</v>
      </c>
      <c r="E359" s="404"/>
      <c r="F359" s="405"/>
      <c r="H359" s="220"/>
    </row>
    <row r="360" spans="1:10">
      <c r="A360" s="66" t="s">
        <v>411</v>
      </c>
      <c r="B360" s="85" t="s">
        <v>413</v>
      </c>
      <c r="C360" s="68" t="s">
        <v>224</v>
      </c>
      <c r="D360" s="419" t="s">
        <v>444</v>
      </c>
      <c r="E360" s="418">
        <v>15</v>
      </c>
      <c r="F360" s="402" t="s">
        <v>164</v>
      </c>
      <c r="G360" s="220"/>
      <c r="H360" s="220"/>
      <c r="I360" s="220">
        <f>SUM(G360:H360)</f>
        <v>0</v>
      </c>
      <c r="J360" s="223">
        <f>IF(ISNUMBER(I360),I360*E360,"")</f>
        <v>0</v>
      </c>
    </row>
    <row r="361" spans="1:10">
      <c r="A361" s="66" t="s">
        <v>411</v>
      </c>
      <c r="B361" s="85" t="s">
        <v>413</v>
      </c>
      <c r="C361" s="68" t="s">
        <v>225</v>
      </c>
      <c r="D361" s="419" t="s">
        <v>445</v>
      </c>
      <c r="E361" s="418">
        <v>25</v>
      </c>
      <c r="F361" s="402" t="s">
        <v>164</v>
      </c>
      <c r="G361" s="220"/>
      <c r="H361" s="220"/>
      <c r="I361" s="220">
        <f>SUM(G361:H361)</f>
        <v>0</v>
      </c>
      <c r="J361" s="223">
        <f>IF(ISNUMBER(I361),I361*E361,"")</f>
        <v>0</v>
      </c>
    </row>
    <row r="362" spans="1:10">
      <c r="A362" s="66" t="s">
        <v>411</v>
      </c>
      <c r="B362" s="85" t="s">
        <v>413</v>
      </c>
      <c r="C362" s="68" t="s">
        <v>254</v>
      </c>
      <c r="D362" s="419" t="s">
        <v>354</v>
      </c>
      <c r="E362" s="418">
        <v>35</v>
      </c>
      <c r="F362" s="402" t="s">
        <v>164</v>
      </c>
      <c r="G362" s="220"/>
      <c r="H362" s="220"/>
      <c r="I362" s="220">
        <f>SUM(G362:H362)</f>
        <v>0</v>
      </c>
      <c r="J362" s="223">
        <f>IF(ISNUMBER(I362),I362*E362,"")</f>
        <v>0</v>
      </c>
    </row>
    <row r="363" spans="1:10">
      <c r="A363" s="19"/>
      <c r="B363" s="20"/>
      <c r="C363" s="3"/>
      <c r="D363" s="419"/>
      <c r="E363" s="418"/>
      <c r="F363" s="402"/>
      <c r="H363" s="220"/>
      <c r="J363" s="223" t="str">
        <f t="shared" si="15"/>
        <v/>
      </c>
    </row>
    <row r="364" spans="1:10" s="421" customFormat="1" ht="11.25">
      <c r="A364" s="13" t="s">
        <v>411</v>
      </c>
      <c r="B364" s="77" t="s">
        <v>413</v>
      </c>
      <c r="C364" s="68" t="s">
        <v>419</v>
      </c>
      <c r="D364" s="140" t="s">
        <v>307</v>
      </c>
      <c r="E364" s="295"/>
      <c r="F364" s="178"/>
      <c r="G364" s="220"/>
      <c r="H364" s="220"/>
      <c r="I364" s="220"/>
      <c r="J364" s="223"/>
    </row>
    <row r="365" spans="1:10" s="426" customFormat="1" ht="22.5">
      <c r="A365" s="422"/>
      <c r="B365" s="423"/>
      <c r="C365" s="114"/>
      <c r="D365" s="424" t="s">
        <v>854</v>
      </c>
      <c r="E365" s="296"/>
      <c r="F365" s="188"/>
      <c r="G365" s="425"/>
      <c r="H365" s="220"/>
      <c r="I365" s="93"/>
      <c r="J365" s="104" t="str">
        <f t="shared" si="15"/>
        <v/>
      </c>
    </row>
    <row r="366" spans="1:10" s="426" customFormat="1" ht="45">
      <c r="A366" s="422"/>
      <c r="B366" s="423"/>
      <c r="C366" s="114"/>
      <c r="D366" s="387" t="s">
        <v>170</v>
      </c>
      <c r="E366" s="296"/>
      <c r="F366" s="188"/>
      <c r="G366" s="425"/>
      <c r="H366" s="427"/>
      <c r="I366" s="93" t="str">
        <f t="shared" si="16"/>
        <v/>
      </c>
      <c r="J366" s="104" t="str">
        <f t="shared" si="15"/>
        <v/>
      </c>
    </row>
    <row r="367" spans="1:10" s="429" customFormat="1" ht="11.25">
      <c r="A367" s="13"/>
      <c r="B367" s="20"/>
      <c r="C367" s="57"/>
      <c r="D367" s="387" t="s">
        <v>171</v>
      </c>
      <c r="E367" s="197"/>
      <c r="F367" s="428"/>
      <c r="G367" s="17"/>
      <c r="H367" s="220"/>
      <c r="I367" s="168" t="str">
        <f t="shared" si="16"/>
        <v/>
      </c>
      <c r="J367" s="169" t="str">
        <f t="shared" si="15"/>
        <v/>
      </c>
    </row>
    <row r="368" spans="1:10" s="429" customFormat="1" ht="11.25">
      <c r="A368" s="13"/>
      <c r="B368" s="20"/>
      <c r="C368" s="57"/>
      <c r="D368" s="387" t="s">
        <v>169</v>
      </c>
      <c r="E368" s="197"/>
      <c r="F368" s="428"/>
      <c r="G368" s="17"/>
      <c r="H368" s="220"/>
      <c r="I368" s="168" t="str">
        <f t="shared" si="16"/>
        <v/>
      </c>
      <c r="J368" s="169" t="str">
        <f t="shared" si="15"/>
        <v/>
      </c>
    </row>
    <row r="369" spans="1:10" s="429" customFormat="1" ht="11.25">
      <c r="A369" s="13"/>
      <c r="B369" s="20"/>
      <c r="C369" s="57"/>
      <c r="D369" s="183" t="s">
        <v>172</v>
      </c>
      <c r="E369" s="197"/>
      <c r="F369" s="428"/>
      <c r="G369" s="17"/>
      <c r="H369" s="220"/>
      <c r="I369" s="168" t="str">
        <f t="shared" si="16"/>
        <v/>
      </c>
      <c r="J369" s="169" t="str">
        <f t="shared" si="15"/>
        <v/>
      </c>
    </row>
    <row r="370" spans="1:10" s="429" customFormat="1" ht="11.25">
      <c r="A370" s="13"/>
      <c r="B370" s="20"/>
      <c r="C370" s="57"/>
      <c r="D370" s="183" t="s">
        <v>329</v>
      </c>
      <c r="E370" s="197"/>
      <c r="F370" s="428"/>
      <c r="G370" s="17"/>
      <c r="H370" s="220"/>
      <c r="I370" s="168" t="str">
        <f t="shared" si="16"/>
        <v/>
      </c>
      <c r="J370" s="169" t="str">
        <f t="shared" si="15"/>
        <v/>
      </c>
    </row>
    <row r="371" spans="1:10" s="429" customFormat="1" ht="11.25">
      <c r="A371" s="13"/>
      <c r="B371" s="20"/>
      <c r="C371" s="57"/>
      <c r="D371" s="183" t="s">
        <v>173</v>
      </c>
      <c r="E371" s="197"/>
      <c r="F371" s="428"/>
      <c r="G371" s="17"/>
      <c r="H371" s="220"/>
      <c r="I371" s="168" t="str">
        <f t="shared" si="16"/>
        <v/>
      </c>
      <c r="J371" s="169" t="str">
        <f t="shared" si="15"/>
        <v/>
      </c>
    </row>
    <row r="372" spans="1:10" s="429" customFormat="1" ht="11.25">
      <c r="A372" s="13"/>
      <c r="B372" s="20"/>
      <c r="C372" s="57"/>
      <c r="D372" s="183" t="s">
        <v>751</v>
      </c>
      <c r="E372" s="197"/>
      <c r="F372" s="428"/>
      <c r="G372" s="17"/>
      <c r="H372" s="220"/>
      <c r="I372" s="168" t="str">
        <f t="shared" si="16"/>
        <v/>
      </c>
      <c r="J372" s="169" t="str">
        <f t="shared" si="15"/>
        <v/>
      </c>
    </row>
    <row r="373" spans="1:10">
      <c r="A373" s="19"/>
      <c r="B373" s="20"/>
      <c r="C373" s="3"/>
      <c r="D373" s="403" t="s">
        <v>673</v>
      </c>
      <c r="E373" s="404"/>
      <c r="F373" s="405"/>
      <c r="H373" s="220"/>
    </row>
    <row r="374" spans="1:10" s="429" customFormat="1" ht="11.25">
      <c r="A374" s="13"/>
      <c r="B374" s="20"/>
      <c r="C374" s="57"/>
      <c r="D374" s="183" t="s">
        <v>330</v>
      </c>
      <c r="E374" s="197"/>
      <c r="F374" s="428"/>
      <c r="G374" s="17"/>
      <c r="H374" s="220"/>
      <c r="I374" s="168" t="str">
        <f t="shared" si="16"/>
        <v/>
      </c>
      <c r="J374" s="169" t="str">
        <f t="shared" si="15"/>
        <v/>
      </c>
    </row>
    <row r="375" spans="1:10" s="429" customFormat="1" ht="11.25">
      <c r="A375" s="13"/>
      <c r="B375" s="20"/>
      <c r="C375" s="57"/>
      <c r="D375" s="183" t="s">
        <v>556</v>
      </c>
      <c r="E375" s="197"/>
      <c r="F375" s="428"/>
      <c r="G375" s="17"/>
      <c r="H375" s="220"/>
      <c r="I375" s="168" t="str">
        <f t="shared" si="16"/>
        <v/>
      </c>
      <c r="J375" s="169" t="str">
        <f t="shared" si="15"/>
        <v/>
      </c>
    </row>
    <row r="376" spans="1:10">
      <c r="A376" s="19"/>
      <c r="B376" s="20"/>
      <c r="C376" s="3"/>
      <c r="D376" s="403" t="s">
        <v>673</v>
      </c>
      <c r="E376" s="404"/>
      <c r="F376" s="405"/>
      <c r="H376" s="220"/>
    </row>
    <row r="377" spans="1:10">
      <c r="A377" s="13" t="s">
        <v>411</v>
      </c>
      <c r="B377" s="77" t="s">
        <v>413</v>
      </c>
      <c r="C377" s="68" t="s">
        <v>133</v>
      </c>
      <c r="D377" s="133" t="s">
        <v>855</v>
      </c>
      <c r="E377" s="295">
        <f>28+60</f>
        <v>88</v>
      </c>
      <c r="F377" s="178" t="s">
        <v>390</v>
      </c>
      <c r="G377" s="220"/>
      <c r="H377" s="220"/>
      <c r="I377" s="220">
        <f>SUM(G377:H377)</f>
        <v>0</v>
      </c>
      <c r="J377" s="223">
        <f>IF(ISNUMBER(I377),I377*E377,"")</f>
        <v>0</v>
      </c>
    </row>
    <row r="378" spans="1:10" s="182" customFormat="1" ht="22.5">
      <c r="A378" s="66" t="s">
        <v>411</v>
      </c>
      <c r="B378" s="85" t="s">
        <v>413</v>
      </c>
      <c r="C378" s="68" t="s">
        <v>421</v>
      </c>
      <c r="D378" s="75" t="s">
        <v>300</v>
      </c>
      <c r="E378" s="295">
        <v>28</v>
      </c>
      <c r="F378" s="178" t="s">
        <v>390</v>
      </c>
      <c r="G378" s="220"/>
      <c r="H378" s="220"/>
      <c r="I378" s="220">
        <f>SUM(G378:H378)</f>
        <v>0</v>
      </c>
      <c r="J378" s="223">
        <f>IF(ISNUMBER(I378),I378*E378,"")</f>
        <v>0</v>
      </c>
    </row>
    <row r="379" spans="1:10" s="431" customFormat="1">
      <c r="A379" s="626"/>
      <c r="B379" s="430"/>
      <c r="C379" s="133"/>
      <c r="D379" s="207" t="s">
        <v>753</v>
      </c>
      <c r="E379" s="295"/>
      <c r="F379" s="627"/>
      <c r="G379" s="94"/>
      <c r="H379" s="231"/>
      <c r="I379" s="231"/>
      <c r="J379" s="169" t="str">
        <f t="shared" si="15"/>
        <v/>
      </c>
    </row>
    <row r="380" spans="1:10" s="182" customFormat="1" ht="33.75">
      <c r="A380" s="179"/>
      <c r="B380" s="180"/>
      <c r="C380" s="114"/>
      <c r="D380" s="69" t="s">
        <v>48</v>
      </c>
      <c r="E380" s="295"/>
      <c r="F380" s="178"/>
      <c r="G380" s="304"/>
      <c r="H380" s="220"/>
      <c r="I380" s="304" t="str">
        <f t="shared" si="16"/>
        <v/>
      </c>
      <c r="J380" s="432" t="str">
        <f t="shared" si="15"/>
        <v/>
      </c>
    </row>
    <row r="381" spans="1:10" s="182" customFormat="1">
      <c r="A381" s="628"/>
      <c r="B381" s="629"/>
      <c r="C381" s="115"/>
      <c r="D381" s="69" t="s">
        <v>49</v>
      </c>
      <c r="E381" s="295"/>
      <c r="F381" s="178"/>
      <c r="G381" s="304"/>
      <c r="H381" s="220"/>
      <c r="I381" s="304" t="str">
        <f t="shared" si="16"/>
        <v/>
      </c>
      <c r="J381" s="432" t="str">
        <f t="shared" si="15"/>
        <v/>
      </c>
    </row>
    <row r="382" spans="1:10" s="182" customFormat="1">
      <c r="A382" s="179"/>
      <c r="B382" s="180"/>
      <c r="C382" s="114"/>
      <c r="D382" s="69" t="s">
        <v>50</v>
      </c>
      <c r="E382" s="295"/>
      <c r="F382" s="178"/>
      <c r="G382" s="304"/>
      <c r="H382" s="220"/>
      <c r="I382" s="304" t="str">
        <f t="shared" si="16"/>
        <v/>
      </c>
      <c r="J382" s="432" t="str">
        <f t="shared" si="15"/>
        <v/>
      </c>
    </row>
    <row r="383" spans="1:10" s="182" customFormat="1">
      <c r="A383" s="628"/>
      <c r="B383" s="629"/>
      <c r="C383" s="114"/>
      <c r="D383" s="69" t="s">
        <v>51</v>
      </c>
      <c r="E383" s="295"/>
      <c r="F383" s="178"/>
      <c r="G383" s="304"/>
      <c r="H383" s="220"/>
      <c r="I383" s="304" t="str">
        <f t="shared" si="16"/>
        <v/>
      </c>
      <c r="J383" s="432" t="str">
        <f t="shared" si="15"/>
        <v/>
      </c>
    </row>
    <row r="384" spans="1:10" s="182" customFormat="1">
      <c r="A384" s="179"/>
      <c r="B384" s="180"/>
      <c r="C384" s="114"/>
      <c r="D384" s="69" t="s">
        <v>260</v>
      </c>
      <c r="E384" s="295"/>
      <c r="F384" s="178"/>
      <c r="G384" s="304"/>
      <c r="H384" s="220"/>
      <c r="I384" s="304" t="str">
        <f t="shared" si="16"/>
        <v/>
      </c>
      <c r="J384" s="432" t="str">
        <f t="shared" si="15"/>
        <v/>
      </c>
    </row>
    <row r="385" spans="1:10" s="182" customFormat="1">
      <c r="A385" s="179"/>
      <c r="B385" s="180"/>
      <c r="C385" s="114"/>
      <c r="D385" s="69" t="s">
        <v>52</v>
      </c>
      <c r="E385" s="295"/>
      <c r="F385" s="178"/>
      <c r="G385" s="304"/>
      <c r="H385" s="220"/>
      <c r="I385" s="304" t="str">
        <f t="shared" si="16"/>
        <v/>
      </c>
      <c r="J385" s="432" t="str">
        <f t="shared" si="15"/>
        <v/>
      </c>
    </row>
    <row r="386" spans="1:10" s="182" customFormat="1">
      <c r="A386" s="179"/>
      <c r="B386" s="180"/>
      <c r="C386" s="114"/>
      <c r="D386" s="69" t="s">
        <v>752</v>
      </c>
      <c r="E386" s="295"/>
      <c r="F386" s="178"/>
      <c r="G386" s="304"/>
      <c r="H386" s="220"/>
      <c r="I386" s="304" t="str">
        <f>IF(ISNUMBER(E386),SUM(G386:H386),"")</f>
        <v/>
      </c>
      <c r="J386" s="432" t="str">
        <f>IF(ISNUMBER(I386),I386*E386,"")</f>
        <v/>
      </c>
    </row>
    <row r="387" spans="1:10">
      <c r="A387" s="19"/>
      <c r="B387" s="20"/>
      <c r="C387" s="3"/>
      <c r="D387" s="403" t="s">
        <v>673</v>
      </c>
      <c r="E387" s="404"/>
      <c r="F387" s="405"/>
      <c r="H387" s="220"/>
    </row>
    <row r="388" spans="1:10" s="426" customFormat="1">
      <c r="A388" s="433"/>
      <c r="B388" s="434"/>
      <c r="C388" s="114"/>
      <c r="D388" s="181"/>
      <c r="E388" s="296"/>
      <c r="F388" s="188"/>
      <c r="G388" s="93"/>
      <c r="H388" s="93"/>
      <c r="I388" s="93"/>
      <c r="J388" s="104"/>
    </row>
    <row r="389" spans="1:10" s="302" customFormat="1">
      <c r="A389" s="66"/>
      <c r="B389" s="85"/>
      <c r="C389" s="172"/>
      <c r="D389" s="779" t="s">
        <v>678</v>
      </c>
      <c r="E389" s="298"/>
      <c r="F389" s="324"/>
      <c r="G389" s="630"/>
      <c r="H389" s="569"/>
      <c r="I389" s="17"/>
      <c r="J389" s="631"/>
    </row>
    <row r="390" spans="1:10" s="431" customFormat="1">
      <c r="A390" s="632" t="s">
        <v>411</v>
      </c>
      <c r="B390" s="633" t="s">
        <v>413</v>
      </c>
      <c r="C390" s="634" t="s">
        <v>198</v>
      </c>
      <c r="D390" s="635" t="s">
        <v>679</v>
      </c>
      <c r="E390" s="295">
        <v>405</v>
      </c>
      <c r="F390" s="636" t="s">
        <v>390</v>
      </c>
      <c r="G390" s="220"/>
      <c r="H390" s="220"/>
      <c r="I390" s="220">
        <f>SUM(G390:H390)</f>
        <v>0</v>
      </c>
      <c r="J390" s="223">
        <f>IF(ISNUMBER(I390),I390*E390,"")</f>
        <v>0</v>
      </c>
    </row>
    <row r="391" spans="1:10" s="646" customFormat="1">
      <c r="A391" s="637"/>
      <c r="B391" s="638"/>
      <c r="C391" s="639"/>
      <c r="D391" s="640" t="s">
        <v>680</v>
      </c>
      <c r="E391" s="641"/>
      <c r="F391" s="642"/>
      <c r="G391" s="643"/>
      <c r="H391" s="644"/>
      <c r="I391" s="643"/>
      <c r="J391" s="645"/>
    </row>
    <row r="392" spans="1:10" s="431" customFormat="1" ht="33.75">
      <c r="A392" s="647"/>
      <c r="B392" s="189"/>
      <c r="C392" s="195"/>
      <c r="D392" s="207" t="s">
        <v>1087</v>
      </c>
      <c r="E392" s="298"/>
      <c r="F392" s="627"/>
      <c r="G392" s="648"/>
      <c r="H392" s="648"/>
      <c r="I392" s="648"/>
      <c r="J392" s="649"/>
    </row>
    <row r="393" spans="1:10" s="431" customFormat="1" ht="33.75">
      <c r="A393" s="647"/>
      <c r="B393" s="189"/>
      <c r="C393" s="195"/>
      <c r="D393" s="207" t="s">
        <v>681</v>
      </c>
      <c r="E393" s="650"/>
      <c r="F393" s="627"/>
      <c r="G393" s="648"/>
      <c r="H393" s="648"/>
      <c r="I393" s="648"/>
      <c r="J393" s="649"/>
    </row>
    <row r="394" spans="1:10" s="431" customFormat="1" ht="22.5">
      <c r="A394" s="647"/>
      <c r="B394" s="189"/>
      <c r="C394" s="195"/>
      <c r="D394" s="207" t="s">
        <v>682</v>
      </c>
      <c r="E394" s="650"/>
      <c r="F394" s="627"/>
      <c r="G394" s="648"/>
      <c r="H394" s="648"/>
      <c r="I394" s="648"/>
      <c r="J394" s="649"/>
    </row>
    <row r="395" spans="1:10" s="431" customFormat="1">
      <c r="A395" s="647"/>
      <c r="B395" s="189"/>
      <c r="C395" s="195"/>
      <c r="D395" s="207" t="s">
        <v>683</v>
      </c>
      <c r="E395" s="650"/>
      <c r="F395" s="627"/>
      <c r="G395" s="648"/>
      <c r="H395" s="648"/>
      <c r="I395" s="648"/>
      <c r="J395" s="649"/>
    </row>
    <row r="396" spans="1:10" s="431" customFormat="1">
      <c r="A396" s="647"/>
      <c r="B396" s="189"/>
      <c r="C396" s="195"/>
      <c r="D396" s="207" t="s">
        <v>684</v>
      </c>
      <c r="E396" s="650"/>
      <c r="F396" s="627"/>
      <c r="G396" s="648"/>
      <c r="H396" s="648"/>
      <c r="I396" s="648"/>
      <c r="J396" s="649"/>
    </row>
    <row r="397" spans="1:10" s="431" customFormat="1">
      <c r="A397" s="647"/>
      <c r="B397" s="189"/>
      <c r="C397" s="195"/>
      <c r="D397" s="207" t="s">
        <v>685</v>
      </c>
      <c r="E397" s="650"/>
      <c r="F397" s="627"/>
      <c r="G397" s="648"/>
      <c r="H397" s="648"/>
      <c r="I397" s="648"/>
      <c r="J397" s="649"/>
    </row>
    <row r="398" spans="1:10" s="431" customFormat="1" ht="33.75">
      <c r="A398" s="647"/>
      <c r="B398" s="189"/>
      <c r="C398" s="195"/>
      <c r="D398" s="171" t="s">
        <v>1011</v>
      </c>
      <c r="E398" s="650"/>
      <c r="F398" s="627"/>
      <c r="G398" s="648"/>
      <c r="H398" s="648"/>
      <c r="I398" s="648"/>
      <c r="J398" s="649"/>
    </row>
    <row r="399" spans="1:10" s="431" customFormat="1">
      <c r="A399" s="647"/>
      <c r="B399" s="189"/>
      <c r="C399" s="195"/>
      <c r="D399" s="207"/>
      <c r="E399" s="650"/>
      <c r="F399" s="627"/>
      <c r="G399" s="648"/>
      <c r="H399" s="648"/>
      <c r="I399" s="648"/>
      <c r="J399" s="649"/>
    </row>
    <row r="400" spans="1:10" s="778" customFormat="1" ht="22.5">
      <c r="A400" s="770" t="s">
        <v>411</v>
      </c>
      <c r="B400" s="771" t="s">
        <v>413</v>
      </c>
      <c r="C400" s="772" t="s">
        <v>200</v>
      </c>
      <c r="D400" s="773" t="s">
        <v>1085</v>
      </c>
      <c r="E400" s="774">
        <f>(20+12.62)*2*0.25+0.25*(50.2*1.2)</f>
        <v>31.369999999999997</v>
      </c>
      <c r="F400" s="775" t="s">
        <v>390</v>
      </c>
      <c r="G400" s="776"/>
      <c r="H400" s="776"/>
      <c r="I400" s="776">
        <f>SUM(G400:H400)</f>
        <v>0</v>
      </c>
      <c r="J400" s="777">
        <f>IF(ISNUMBER(I400),I400*E400,"")</f>
        <v>0</v>
      </c>
    </row>
    <row r="401" spans="1:10" s="651" customFormat="1" ht="45">
      <c r="A401" s="647"/>
      <c r="B401" s="189"/>
      <c r="C401" s="195"/>
      <c r="D401" s="207" t="s">
        <v>1086</v>
      </c>
      <c r="E401" s="650"/>
      <c r="F401" s="627"/>
      <c r="G401" s="652"/>
      <c r="H401" s="652"/>
      <c r="I401" s="652"/>
      <c r="J401" s="653"/>
    </row>
    <row r="402" spans="1:10" s="431" customFormat="1">
      <c r="A402" s="632" t="s">
        <v>411</v>
      </c>
      <c r="B402" s="633" t="s">
        <v>413</v>
      </c>
      <c r="C402" s="634" t="s">
        <v>201</v>
      </c>
      <c r="D402" s="635" t="s">
        <v>686</v>
      </c>
      <c r="E402" s="298">
        <f>E390</f>
        <v>405</v>
      </c>
      <c r="F402" s="636" t="s">
        <v>390</v>
      </c>
      <c r="G402" s="220"/>
      <c r="H402" s="220"/>
      <c r="I402" s="220">
        <f>SUM(G402:H402)</f>
        <v>0</v>
      </c>
      <c r="J402" s="223">
        <f>IF(ISNUMBER(I402),I402*E402,"")</f>
        <v>0</v>
      </c>
    </row>
    <row r="403" spans="1:10" s="302" customFormat="1">
      <c r="A403" s="66"/>
      <c r="B403" s="85"/>
      <c r="C403" s="172"/>
      <c r="D403" s="207" t="s">
        <v>687</v>
      </c>
      <c r="E403" s="298"/>
      <c r="F403" s="324"/>
      <c r="G403" s="630"/>
      <c r="H403" s="569"/>
      <c r="I403" s="17"/>
      <c r="J403" s="631"/>
    </row>
    <row r="404" spans="1:10" s="302" customFormat="1" ht="33.75">
      <c r="A404" s="66"/>
      <c r="B404" s="85"/>
      <c r="C404" s="172"/>
      <c r="D404" s="171" t="s">
        <v>1011</v>
      </c>
      <c r="E404" s="298"/>
      <c r="F404" s="324"/>
      <c r="G404" s="630"/>
      <c r="H404" s="569"/>
      <c r="I404" s="17"/>
      <c r="J404" s="631"/>
    </row>
    <row r="405" spans="1:10" s="302" customFormat="1">
      <c r="A405" s="66"/>
      <c r="B405" s="85"/>
      <c r="C405" s="172"/>
      <c r="D405" s="207" t="s">
        <v>736</v>
      </c>
      <c r="E405" s="298"/>
      <c r="F405" s="324"/>
      <c r="G405" s="630"/>
      <c r="H405" s="569"/>
      <c r="I405" s="17"/>
      <c r="J405" s="631"/>
    </row>
    <row r="406" spans="1:10" s="426" customFormat="1">
      <c r="A406" s="66" t="s">
        <v>411</v>
      </c>
      <c r="B406" s="85" t="s">
        <v>413</v>
      </c>
      <c r="C406" s="68" t="s">
        <v>401</v>
      </c>
      <c r="D406" s="118" t="s">
        <v>269</v>
      </c>
      <c r="E406" s="296">
        <v>50.2</v>
      </c>
      <c r="F406" s="188" t="s">
        <v>174</v>
      </c>
      <c r="G406" s="220"/>
      <c r="H406" s="220"/>
      <c r="I406" s="220">
        <f>SUM(G406:H406)</f>
        <v>0</v>
      </c>
      <c r="J406" s="223">
        <f>IF(ISNUMBER(I406),I406*E406,"")</f>
        <v>0</v>
      </c>
    </row>
    <row r="407" spans="1:10" s="426" customFormat="1">
      <c r="A407" s="433"/>
      <c r="B407" s="434"/>
      <c r="C407" s="114"/>
      <c r="D407" s="181" t="s">
        <v>270</v>
      </c>
      <c r="E407" s="296"/>
      <c r="F407" s="188"/>
      <c r="G407" s="93"/>
      <c r="H407" s="93"/>
      <c r="I407" s="220"/>
      <c r="J407" s="223"/>
    </row>
    <row r="408" spans="1:10" s="426" customFormat="1">
      <c r="A408" s="433"/>
      <c r="B408" s="434"/>
      <c r="C408" s="654"/>
      <c r="D408" s="655" t="s">
        <v>271</v>
      </c>
      <c r="E408" s="296"/>
      <c r="F408" s="188"/>
      <c r="G408" s="93"/>
      <c r="H408" s="93"/>
      <c r="I408" s="220"/>
      <c r="J408" s="223"/>
    </row>
    <row r="409" spans="1:10" s="426" customFormat="1">
      <c r="A409" s="66" t="s">
        <v>411</v>
      </c>
      <c r="B409" s="85" t="s">
        <v>413</v>
      </c>
      <c r="C409" s="68" t="s">
        <v>175</v>
      </c>
      <c r="D409" s="187" t="s">
        <v>456</v>
      </c>
      <c r="E409" s="296">
        <f>26.7*2+50.2+10*2.4+1.6*2+2+0.88*2</f>
        <v>134.55999999999997</v>
      </c>
      <c r="F409" s="188" t="s">
        <v>174</v>
      </c>
      <c r="G409" s="220"/>
      <c r="H409" s="220"/>
      <c r="I409" s="220">
        <f>SUM(G409:H409)</f>
        <v>0</v>
      </c>
      <c r="J409" s="223">
        <f>IF(ISNUMBER(I409),I409*E409,"")</f>
        <v>0</v>
      </c>
    </row>
    <row r="410" spans="1:10" s="426" customFormat="1" ht="22.5">
      <c r="A410" s="433"/>
      <c r="B410" s="434"/>
      <c r="C410" s="114"/>
      <c r="D410" s="181" t="s">
        <v>356</v>
      </c>
      <c r="E410" s="296"/>
      <c r="F410" s="188"/>
      <c r="G410" s="93"/>
      <c r="H410" s="93"/>
      <c r="I410" s="220"/>
      <c r="J410" s="223"/>
    </row>
    <row r="411" spans="1:10" s="426" customFormat="1">
      <c r="A411" s="433"/>
      <c r="B411" s="434"/>
      <c r="C411" s="114"/>
      <c r="D411" s="181"/>
      <c r="E411" s="296"/>
      <c r="F411" s="188"/>
      <c r="G411" s="93"/>
      <c r="H411" s="93"/>
      <c r="I411" s="93"/>
      <c r="J411" s="104"/>
    </row>
    <row r="412" spans="1:10" s="182" customFormat="1">
      <c r="A412" s="437"/>
      <c r="B412" s="248"/>
      <c r="C412" s="249"/>
      <c r="D412" s="69"/>
      <c r="E412" s="298"/>
      <c r="F412" s="178"/>
      <c r="G412" s="304"/>
      <c r="H412" s="569"/>
      <c r="I412" s="304"/>
      <c r="J412" s="438"/>
    </row>
    <row r="413" spans="1:10" s="182" customFormat="1" ht="13.5" thickBot="1">
      <c r="A413" s="179"/>
      <c r="B413" s="180"/>
      <c r="C413" s="114"/>
      <c r="D413" s="439"/>
      <c r="E413" s="295"/>
      <c r="F413" s="178"/>
      <c r="G413" s="304"/>
      <c r="H413" s="220"/>
      <c r="I413" s="304" t="str">
        <f>IF(ISNUMBER(E413),SUM(G413:H413),"")</f>
        <v/>
      </c>
      <c r="J413" s="432" t="str">
        <f>IF(ISNUMBER(I413),I413*E413,"")</f>
        <v/>
      </c>
    </row>
    <row r="414" spans="1:10" s="58" customFormat="1" ht="12" thickBot="1">
      <c r="A414" s="412">
        <v>2</v>
      </c>
      <c r="B414" s="65" t="s">
        <v>413</v>
      </c>
      <c r="C414" s="65" t="s">
        <v>851</v>
      </c>
      <c r="D414" s="65" t="s">
        <v>341</v>
      </c>
      <c r="E414" s="211"/>
      <c r="F414" s="408"/>
      <c r="G414" s="91"/>
      <c r="H414" s="409"/>
      <c r="I414" s="212"/>
      <c r="J414" s="303">
        <f>SUM(J310:J413)</f>
        <v>0</v>
      </c>
    </row>
    <row r="415" spans="1:10" ht="13.5" thickBot="1">
      <c r="A415" s="19"/>
      <c r="B415" s="20"/>
      <c r="C415" s="3"/>
      <c r="D415" s="74"/>
      <c r="E415" s="146"/>
      <c r="F415" s="41"/>
      <c r="H415" s="220"/>
    </row>
    <row r="416" spans="1:10" s="331" customFormat="1" ht="15">
      <c r="A416" s="391" t="s">
        <v>413</v>
      </c>
      <c r="B416" s="392"/>
      <c r="C416" s="112" t="s">
        <v>849</v>
      </c>
      <c r="D416" s="112" t="s">
        <v>688</v>
      </c>
      <c r="E416" s="393"/>
      <c r="F416" s="394"/>
      <c r="G416" s="89"/>
      <c r="H416" s="440"/>
      <c r="I416" s="89"/>
      <c r="J416" s="250"/>
    </row>
    <row r="417" spans="1:10" s="426" customFormat="1">
      <c r="A417" s="441"/>
      <c r="B417" s="442"/>
      <c r="C417" s="114"/>
      <c r="D417" s="64"/>
      <c r="E417" s="295"/>
      <c r="F417" s="178"/>
      <c r="G417" s="93"/>
      <c r="H417" s="443"/>
      <c r="I417" s="93"/>
      <c r="J417" s="251"/>
    </row>
    <row r="418" spans="1:10">
      <c r="A418" s="396" t="s">
        <v>413</v>
      </c>
      <c r="B418" s="264" t="s">
        <v>410</v>
      </c>
      <c r="C418" s="113" t="s">
        <v>851</v>
      </c>
      <c r="D418" s="113" t="s">
        <v>733</v>
      </c>
      <c r="E418" s="204"/>
      <c r="F418" s="444"/>
      <c r="G418" s="90"/>
      <c r="H418" s="445"/>
      <c r="I418" s="90"/>
      <c r="J418" s="252"/>
    </row>
    <row r="419" spans="1:10" s="58" customFormat="1">
      <c r="A419" s="19"/>
      <c r="B419" s="77"/>
      <c r="C419" s="70"/>
      <c r="D419" s="64"/>
      <c r="E419" s="146"/>
      <c r="F419" s="312"/>
      <c r="G419" s="22"/>
      <c r="H419" s="443"/>
      <c r="I419" s="22"/>
      <c r="J419" s="246"/>
    </row>
    <row r="420" spans="1:10" s="662" customFormat="1" ht="11.25">
      <c r="A420" s="659"/>
      <c r="B420" s="761"/>
      <c r="C420" s="245"/>
      <c r="D420" s="195"/>
      <c r="E420" s="146"/>
      <c r="F420" s="660"/>
      <c r="G420" s="220"/>
      <c r="H420" s="220"/>
      <c r="I420" s="541"/>
      <c r="J420" s="661"/>
    </row>
    <row r="421" spans="1:10" s="209" customFormat="1">
      <c r="A421" s="663" t="s">
        <v>413</v>
      </c>
      <c r="B421" s="762" t="s">
        <v>410</v>
      </c>
      <c r="C421" s="657" t="s">
        <v>410</v>
      </c>
      <c r="D421" s="133" t="s">
        <v>819</v>
      </c>
      <c r="E421" s="146"/>
      <c r="F421" s="658"/>
      <c r="G421" s="220"/>
      <c r="H421" s="220"/>
      <c r="I421" s="220"/>
      <c r="J421" s="530"/>
    </row>
    <row r="422" spans="1:10" s="209" customFormat="1">
      <c r="A422" s="663"/>
      <c r="B422" s="762"/>
      <c r="C422" s="657"/>
      <c r="D422" s="207" t="s">
        <v>732</v>
      </c>
      <c r="E422" s="146"/>
      <c r="F422" s="658"/>
      <c r="G422" s="220"/>
      <c r="H422" s="220"/>
      <c r="I422" s="220"/>
      <c r="J422" s="530"/>
    </row>
    <row r="423" spans="1:10" s="209" customFormat="1" ht="22.5">
      <c r="A423" s="663"/>
      <c r="B423" s="762"/>
      <c r="C423" s="657"/>
      <c r="D423" s="207" t="s">
        <v>755</v>
      </c>
      <c r="E423" s="146"/>
      <c r="F423" s="658"/>
      <c r="G423" s="220"/>
      <c r="H423" s="220"/>
      <c r="I423" s="220"/>
      <c r="J423" s="530"/>
    </row>
    <row r="424" spans="1:10" s="209" customFormat="1">
      <c r="A424" s="663"/>
      <c r="B424" s="762"/>
      <c r="C424" s="657"/>
      <c r="D424" s="207" t="s">
        <v>754</v>
      </c>
      <c r="E424" s="146"/>
      <c r="F424" s="658"/>
      <c r="G424" s="220"/>
      <c r="H424" s="220"/>
      <c r="I424" s="220"/>
      <c r="J424" s="530"/>
    </row>
    <row r="425" spans="1:10" s="209" customFormat="1" ht="33.75">
      <c r="A425" s="663"/>
      <c r="B425" s="762"/>
      <c r="C425" s="657"/>
      <c r="D425" s="207" t="s">
        <v>731</v>
      </c>
      <c r="E425" s="146"/>
      <c r="F425" s="658"/>
      <c r="G425" s="220"/>
      <c r="H425" s="220"/>
      <c r="I425" s="220"/>
      <c r="J425" s="530"/>
    </row>
    <row r="426" spans="1:10" s="209" customFormat="1">
      <c r="A426" s="663"/>
      <c r="B426" s="762"/>
      <c r="C426" s="657"/>
      <c r="D426" s="207" t="s">
        <v>730</v>
      </c>
      <c r="E426" s="146"/>
      <c r="F426" s="658"/>
      <c r="G426" s="220"/>
      <c r="H426" s="220"/>
      <c r="I426" s="220"/>
      <c r="J426" s="530"/>
    </row>
    <row r="427" spans="1:10" s="209" customFormat="1">
      <c r="A427" s="663"/>
      <c r="B427" s="762"/>
      <c r="C427" s="657"/>
      <c r="D427" s="207" t="s">
        <v>697</v>
      </c>
      <c r="E427" s="146"/>
      <c r="F427" s="658"/>
      <c r="G427" s="220"/>
      <c r="H427" s="220"/>
      <c r="I427" s="220"/>
      <c r="J427" s="530"/>
    </row>
    <row r="428" spans="1:10" s="209" customFormat="1" ht="135">
      <c r="A428" s="663"/>
      <c r="B428" s="762"/>
      <c r="C428" s="657"/>
      <c r="D428" s="207" t="s">
        <v>820</v>
      </c>
      <c r="E428" s="146"/>
      <c r="F428" s="658"/>
      <c r="G428" s="220"/>
      <c r="H428" s="220"/>
      <c r="I428" s="220"/>
      <c r="J428" s="530"/>
    </row>
    <row r="429" spans="1:10" s="209" customFormat="1" ht="78.75">
      <c r="A429" s="663"/>
      <c r="B429" s="762"/>
      <c r="C429" s="657"/>
      <c r="D429" s="173" t="s">
        <v>689</v>
      </c>
      <c r="E429" s="146"/>
      <c r="F429" s="658"/>
      <c r="G429" s="220"/>
      <c r="H429" s="220"/>
      <c r="I429" s="220"/>
      <c r="J429" s="530"/>
    </row>
    <row r="430" spans="1:10" s="209" customFormat="1" ht="45">
      <c r="A430" s="663"/>
      <c r="B430" s="762"/>
      <c r="C430" s="657"/>
      <c r="D430" s="207" t="s">
        <v>690</v>
      </c>
      <c r="E430" s="146"/>
      <c r="F430" s="658"/>
      <c r="G430" s="220"/>
      <c r="H430" s="220"/>
      <c r="I430" s="220"/>
      <c r="J430" s="530"/>
    </row>
    <row r="431" spans="1:10" s="209" customFormat="1" ht="22.5">
      <c r="A431" s="663"/>
      <c r="B431" s="762"/>
      <c r="C431" s="657"/>
      <c r="D431" s="207" t="s">
        <v>691</v>
      </c>
      <c r="E431" s="146"/>
      <c r="F431" s="658"/>
      <c r="G431" s="220"/>
      <c r="H431" s="220"/>
      <c r="I431" s="220"/>
      <c r="J431" s="530"/>
    </row>
    <row r="432" spans="1:10" s="209" customFormat="1">
      <c r="A432" s="663"/>
      <c r="B432" s="762"/>
      <c r="C432" s="657"/>
      <c r="D432" s="207" t="s">
        <v>821</v>
      </c>
      <c r="E432" s="146"/>
      <c r="F432" s="658"/>
      <c r="G432" s="220"/>
      <c r="H432" s="220"/>
      <c r="I432" s="220"/>
      <c r="J432" s="530"/>
    </row>
    <row r="433" spans="1:10" s="209" customFormat="1" ht="45">
      <c r="A433" s="663" t="s">
        <v>413</v>
      </c>
      <c r="B433" s="762" t="s">
        <v>410</v>
      </c>
      <c r="C433" s="657" t="s">
        <v>387</v>
      </c>
      <c r="D433" s="171" t="s">
        <v>913</v>
      </c>
      <c r="E433" s="146">
        <v>17</v>
      </c>
      <c r="F433" s="658" t="s">
        <v>390</v>
      </c>
      <c r="G433" s="220"/>
      <c r="H433" s="220"/>
      <c r="I433" s="220">
        <f>SUM(G433:H433)</f>
        <v>0</v>
      </c>
      <c r="J433" s="223">
        <f>IF(ISNUMBER(I433),I433*E433,"")</f>
        <v>0</v>
      </c>
    </row>
    <row r="434" spans="1:10" s="209" customFormat="1">
      <c r="A434" s="663"/>
      <c r="B434" s="762"/>
      <c r="C434" s="657"/>
      <c r="D434" s="207"/>
      <c r="E434" s="146"/>
      <c r="F434" s="658"/>
      <c r="G434" s="220"/>
      <c r="H434" s="220"/>
      <c r="I434" s="220"/>
      <c r="J434" s="223"/>
    </row>
    <row r="435" spans="1:10" s="209" customFormat="1">
      <c r="A435" s="663"/>
      <c r="B435" s="762"/>
      <c r="C435" s="657"/>
      <c r="D435" s="207"/>
      <c r="E435" s="146"/>
      <c r="F435" s="658"/>
      <c r="G435" s="220"/>
      <c r="H435" s="220"/>
      <c r="I435" s="220"/>
      <c r="J435" s="530"/>
    </row>
    <row r="436" spans="1:10" s="302" customFormat="1" ht="11.25">
      <c r="A436" s="656" t="s">
        <v>413</v>
      </c>
      <c r="B436" s="153" t="s">
        <v>410</v>
      </c>
      <c r="C436" s="154" t="s">
        <v>411</v>
      </c>
      <c r="D436" s="140" t="s">
        <v>530</v>
      </c>
      <c r="E436" s="146">
        <v>1</v>
      </c>
      <c r="F436" s="447" t="s">
        <v>692</v>
      </c>
      <c r="G436" s="220"/>
      <c r="H436" s="220"/>
      <c r="I436" s="220">
        <f>SUM(G436:H436)</f>
        <v>0</v>
      </c>
      <c r="J436" s="223">
        <f>IF(ISNUMBER(I436),I436*E436,"")</f>
        <v>0</v>
      </c>
    </row>
    <row r="437" spans="1:10" s="302" customFormat="1" ht="22.5">
      <c r="A437" s="656"/>
      <c r="B437" s="153"/>
      <c r="C437" s="154"/>
      <c r="D437" s="167" t="s">
        <v>531</v>
      </c>
      <c r="E437" s="146"/>
      <c r="F437" s="447"/>
      <c r="G437" s="220"/>
      <c r="H437" s="220"/>
      <c r="I437" s="220"/>
      <c r="J437" s="530"/>
    </row>
    <row r="438" spans="1:10" s="302" customFormat="1" ht="22.5">
      <c r="A438" s="656"/>
      <c r="B438" s="154"/>
      <c r="C438" s="154"/>
      <c r="D438" s="167" t="s">
        <v>532</v>
      </c>
      <c r="E438" s="146"/>
      <c r="F438" s="447"/>
      <c r="G438" s="220"/>
      <c r="H438" s="220"/>
      <c r="I438" s="220"/>
      <c r="J438" s="530"/>
    </row>
    <row r="439" spans="1:10" s="302" customFormat="1" ht="22.5">
      <c r="A439" s="656"/>
      <c r="B439" s="154"/>
      <c r="C439" s="154"/>
      <c r="D439" s="167" t="s">
        <v>533</v>
      </c>
      <c r="E439" s="146"/>
      <c r="F439" s="447"/>
      <c r="G439" s="220"/>
      <c r="H439" s="220"/>
      <c r="I439" s="220"/>
      <c r="J439" s="530"/>
    </row>
    <row r="440" spans="1:10" s="302" customFormat="1" ht="11.25">
      <c r="A440" s="656"/>
      <c r="B440" s="154"/>
      <c r="C440" s="154"/>
      <c r="D440" s="167" t="s">
        <v>693</v>
      </c>
      <c r="E440" s="146"/>
      <c r="F440" s="447"/>
      <c r="G440" s="220"/>
      <c r="H440" s="220"/>
      <c r="I440" s="220"/>
      <c r="J440" s="530"/>
    </row>
    <row r="441" spans="1:10" s="302" customFormat="1" ht="11.25">
      <c r="A441" s="656"/>
      <c r="B441" s="154"/>
      <c r="C441" s="154"/>
      <c r="D441" s="167" t="s">
        <v>534</v>
      </c>
      <c r="E441" s="146"/>
      <c r="F441" s="447"/>
      <c r="G441" s="220"/>
      <c r="H441" s="220"/>
      <c r="I441" s="220"/>
      <c r="J441" s="530"/>
    </row>
    <row r="442" spans="1:10" s="302" customFormat="1" ht="11.25">
      <c r="A442" s="656"/>
      <c r="B442" s="154"/>
      <c r="C442" s="154"/>
      <c r="D442" s="167" t="s">
        <v>535</v>
      </c>
      <c r="E442" s="146"/>
      <c r="F442" s="447"/>
      <c r="G442" s="220"/>
      <c r="H442" s="220"/>
      <c r="I442" s="220"/>
      <c r="J442" s="530"/>
    </row>
    <row r="443" spans="1:10" s="302" customFormat="1" ht="11.25">
      <c r="A443" s="656"/>
      <c r="B443" s="154"/>
      <c r="C443" s="154"/>
      <c r="D443" s="167" t="s">
        <v>694</v>
      </c>
      <c r="E443" s="146"/>
      <c r="F443" s="447"/>
      <c r="G443" s="220"/>
      <c r="H443" s="220"/>
      <c r="I443" s="220"/>
      <c r="J443" s="530"/>
    </row>
    <row r="444" spans="1:10" s="302" customFormat="1" ht="11.25">
      <c r="A444" s="656"/>
      <c r="B444" s="154"/>
      <c r="C444" s="154"/>
      <c r="D444" s="167" t="s">
        <v>695</v>
      </c>
      <c r="E444" s="146"/>
      <c r="F444" s="447"/>
      <c r="G444" s="220"/>
      <c r="H444" s="220"/>
      <c r="I444" s="220"/>
      <c r="J444" s="530"/>
    </row>
    <row r="445" spans="1:10" s="302" customFormat="1" ht="22.5">
      <c r="A445" s="656"/>
      <c r="B445" s="154"/>
      <c r="C445" s="154"/>
      <c r="D445" s="167" t="s">
        <v>537</v>
      </c>
      <c r="E445" s="146"/>
      <c r="F445" s="447"/>
      <c r="G445" s="220"/>
      <c r="H445" s="220"/>
      <c r="I445" s="220"/>
      <c r="J445" s="530"/>
    </row>
    <row r="446" spans="1:10" s="302" customFormat="1" ht="11.25">
      <c r="A446" s="656"/>
      <c r="B446" s="154"/>
      <c r="C446" s="154"/>
      <c r="D446" s="167" t="s">
        <v>536</v>
      </c>
      <c r="E446" s="146"/>
      <c r="F446" s="447"/>
      <c r="G446" s="220"/>
      <c r="H446" s="220"/>
      <c r="I446" s="220"/>
      <c r="J446" s="530"/>
    </row>
    <row r="447" spans="1:10" s="302" customFormat="1" ht="11.25">
      <c r="A447" s="656"/>
      <c r="B447" s="154"/>
      <c r="C447" s="154"/>
      <c r="D447" s="167" t="s">
        <v>734</v>
      </c>
      <c r="E447" s="146"/>
      <c r="F447" s="447"/>
      <c r="G447" s="220"/>
      <c r="H447" s="220"/>
      <c r="I447" s="220"/>
      <c r="J447" s="530"/>
    </row>
    <row r="448" spans="1:10" s="302" customFormat="1" ht="12" thickBot="1">
      <c r="A448" s="656"/>
      <c r="B448" s="154"/>
      <c r="C448" s="154"/>
      <c r="D448" s="150" t="s">
        <v>696</v>
      </c>
      <c r="E448" s="146"/>
      <c r="F448" s="447"/>
      <c r="G448" s="220"/>
      <c r="H448" s="220"/>
      <c r="I448" s="220"/>
      <c r="J448" s="530"/>
    </row>
    <row r="449" spans="1:10" s="58" customFormat="1" ht="23.25" thickBot="1">
      <c r="A449" s="448" t="s">
        <v>413</v>
      </c>
      <c r="B449" s="174" t="s">
        <v>410</v>
      </c>
      <c r="C449" s="175" t="s">
        <v>896</v>
      </c>
      <c r="D449" s="65" t="s">
        <v>733</v>
      </c>
      <c r="E449" s="211"/>
      <c r="F449" s="449"/>
      <c r="G449" s="91"/>
      <c r="H449" s="211"/>
      <c r="I449" s="212"/>
      <c r="J449" s="303">
        <f>SUM(J430:J447)</f>
        <v>0</v>
      </c>
    </row>
    <row r="450" spans="1:10" s="58" customFormat="1" ht="11.25">
      <c r="A450" s="151"/>
      <c r="B450" s="77"/>
      <c r="C450" s="131"/>
      <c r="D450" s="57"/>
      <c r="E450" s="450"/>
      <c r="F450" s="312"/>
      <c r="G450" s="22"/>
      <c r="H450" s="450"/>
      <c r="I450" s="137"/>
      <c r="J450" s="223"/>
    </row>
    <row r="451" spans="1:10" ht="13.5" thickBot="1">
      <c r="A451" s="19"/>
      <c r="B451" s="20"/>
      <c r="C451" s="3"/>
      <c r="D451" s="74"/>
      <c r="E451" s="146"/>
      <c r="F451" s="41"/>
      <c r="H451" s="220"/>
    </row>
    <row r="452" spans="1:10" s="331" customFormat="1" ht="15">
      <c r="A452" s="391" t="s">
        <v>415</v>
      </c>
      <c r="B452" s="392"/>
      <c r="C452" s="112" t="s">
        <v>849</v>
      </c>
      <c r="D452" s="112" t="s">
        <v>11</v>
      </c>
      <c r="E452" s="393"/>
      <c r="F452" s="394"/>
      <c r="G452" s="89"/>
      <c r="H452" s="395"/>
      <c r="I452" s="225"/>
      <c r="J452" s="226"/>
    </row>
    <row r="453" spans="1:10">
      <c r="A453" s="19"/>
      <c r="B453" s="20"/>
      <c r="C453" s="3"/>
      <c r="D453" s="74"/>
      <c r="E453" s="146"/>
      <c r="F453" s="41"/>
      <c r="H453" s="220"/>
    </row>
    <row r="454" spans="1:10">
      <c r="A454" s="396" t="s">
        <v>415</v>
      </c>
      <c r="B454" s="264" t="s">
        <v>410</v>
      </c>
      <c r="C454" s="113" t="s">
        <v>850</v>
      </c>
      <c r="D454" s="113" t="s">
        <v>151</v>
      </c>
      <c r="E454" s="204"/>
      <c r="F454" s="444"/>
      <c r="G454" s="90"/>
      <c r="H454" s="571"/>
      <c r="I454" s="160"/>
      <c r="J454" s="227"/>
    </row>
    <row r="455" spans="1:10">
      <c r="A455" s="151"/>
      <c r="B455" s="77"/>
      <c r="C455" s="57"/>
      <c r="D455" s="451" t="s">
        <v>566</v>
      </c>
      <c r="E455" s="146"/>
      <c r="F455" s="312"/>
      <c r="H455" s="450"/>
      <c r="I455" s="137" t="str">
        <f>IF(ISNUMBER(E455),SUM(G455:H455),"")</f>
        <v/>
      </c>
      <c r="J455" s="223" t="str">
        <f>IF(ISNUMBER(I455),I455*E455,"")</f>
        <v/>
      </c>
    </row>
    <row r="456" spans="1:10">
      <c r="A456" s="77"/>
      <c r="B456" s="77"/>
      <c r="C456" s="57"/>
      <c r="D456" s="171"/>
      <c r="E456" s="146"/>
      <c r="F456" s="312"/>
      <c r="H456" s="450"/>
    </row>
    <row r="457" spans="1:10" s="67" customFormat="1">
      <c r="A457" s="66" t="s">
        <v>415</v>
      </c>
      <c r="B457" s="85" t="s">
        <v>410</v>
      </c>
      <c r="C457" s="128" t="s">
        <v>410</v>
      </c>
      <c r="D457" s="75" t="s">
        <v>915</v>
      </c>
      <c r="E457" s="146">
        <f>9.2*2</f>
        <v>18.399999999999999</v>
      </c>
      <c r="F457" s="41" t="s">
        <v>390</v>
      </c>
      <c r="G457" s="220"/>
      <c r="H457" s="220"/>
      <c r="I457" s="220">
        <f>SUM(G457:H457)</f>
        <v>0</v>
      </c>
      <c r="J457" s="223">
        <f>IF(ISNUMBER(I457),I457*E457,"")</f>
        <v>0</v>
      </c>
    </row>
    <row r="458" spans="1:10" s="67" customFormat="1" ht="33.75">
      <c r="A458" s="86"/>
      <c r="B458" s="87"/>
      <c r="C458" s="177"/>
      <c r="D458" s="69" t="s">
        <v>860</v>
      </c>
      <c r="E458" s="148"/>
      <c r="F458" s="41"/>
      <c r="G458" s="22"/>
      <c r="H458" s="220"/>
      <c r="I458" s="137"/>
      <c r="J458" s="223"/>
    </row>
    <row r="459" spans="1:10" s="67" customFormat="1" ht="22.5">
      <c r="A459" s="86"/>
      <c r="B459" s="87"/>
      <c r="C459" s="177"/>
      <c r="D459" s="69" t="s">
        <v>735</v>
      </c>
      <c r="E459" s="148"/>
      <c r="F459" s="41"/>
      <c r="G459" s="22"/>
      <c r="H459" s="220"/>
      <c r="I459" s="137"/>
      <c r="J459" s="223"/>
    </row>
    <row r="460" spans="1:10" s="67" customFormat="1" ht="22.5">
      <c r="A460" s="86"/>
      <c r="B460" s="87"/>
      <c r="C460" s="177" t="s">
        <v>336</v>
      </c>
      <c r="D460" s="69" t="s">
        <v>558</v>
      </c>
      <c r="E460" s="148"/>
      <c r="F460" s="41"/>
      <c r="G460" s="22"/>
      <c r="H460" s="220"/>
      <c r="I460" s="137"/>
      <c r="J460" s="223"/>
    </row>
    <row r="461" spans="1:10" s="67" customFormat="1" ht="33.75">
      <c r="A461" s="86"/>
      <c r="B461" s="87"/>
      <c r="C461" s="177"/>
      <c r="D461" s="69" t="s">
        <v>320</v>
      </c>
      <c r="E461" s="148"/>
      <c r="F461" s="41"/>
      <c r="G461" s="22"/>
      <c r="H461" s="220"/>
      <c r="I461" s="137"/>
      <c r="J461" s="223"/>
    </row>
    <row r="462" spans="1:10" s="67" customFormat="1" ht="22.5">
      <c r="A462" s="87"/>
      <c r="B462" s="87"/>
      <c r="C462" s="177"/>
      <c r="D462" s="69" t="s">
        <v>601</v>
      </c>
      <c r="E462" s="148"/>
      <c r="F462" s="41"/>
      <c r="G462" s="22"/>
      <c r="H462" s="220"/>
      <c r="I462" s="137"/>
      <c r="J462" s="223"/>
    </row>
    <row r="463" spans="1:10" s="452" customFormat="1">
      <c r="A463" s="180"/>
      <c r="B463" s="180"/>
      <c r="C463" s="114"/>
      <c r="D463" s="75" t="s">
        <v>539</v>
      </c>
      <c r="E463" s="295"/>
      <c r="F463" s="178"/>
      <c r="G463" s="572"/>
      <c r="H463" s="573"/>
      <c r="I463" s="220">
        <f>SUM(G463:H463)</f>
        <v>0</v>
      </c>
      <c r="J463" s="223">
        <f t="shared" ref="J463:J468" si="17">IF(ISNUMBER(I463),I463*E463,"")</f>
        <v>0</v>
      </c>
    </row>
    <row r="464" spans="1:10" s="452" customFormat="1" ht="22.5">
      <c r="A464" s="180"/>
      <c r="B464" s="180"/>
      <c r="C464" s="114"/>
      <c r="D464" s="69" t="s">
        <v>538</v>
      </c>
      <c r="E464" s="295"/>
      <c r="F464" s="178"/>
      <c r="G464" s="572"/>
      <c r="H464" s="573"/>
      <c r="I464" s="220">
        <f>SUM(G464:H464)</f>
        <v>0</v>
      </c>
      <c r="J464" s="223">
        <f t="shared" si="17"/>
        <v>0</v>
      </c>
    </row>
    <row r="465" spans="1:10" s="182" customFormat="1">
      <c r="A465" s="180"/>
      <c r="B465" s="180"/>
      <c r="C465" s="114"/>
      <c r="D465" s="69" t="s">
        <v>397</v>
      </c>
      <c r="E465" s="295"/>
      <c r="F465" s="178"/>
      <c r="G465" s="575"/>
      <c r="H465" s="575"/>
      <c r="I465" s="305" t="str">
        <f>IF(ISNUMBER(E465),SUM(G465:H465),"")</f>
        <v/>
      </c>
      <c r="J465" s="576" t="str">
        <f t="shared" si="17"/>
        <v/>
      </c>
    </row>
    <row r="466" spans="1:10" s="182" customFormat="1">
      <c r="A466" s="180"/>
      <c r="B466" s="180"/>
      <c r="C466" s="114"/>
      <c r="D466" s="69"/>
      <c r="E466" s="295"/>
      <c r="F466" s="178"/>
      <c r="G466" s="575"/>
      <c r="H466" s="575"/>
      <c r="I466" s="305" t="str">
        <f>IF(ISNUMBER(E466),SUM(G466:H466),"")</f>
        <v/>
      </c>
      <c r="J466" s="576" t="str">
        <f t="shared" si="17"/>
        <v/>
      </c>
    </row>
    <row r="467" spans="1:10" s="182" customFormat="1">
      <c r="A467" s="180"/>
      <c r="B467" s="180"/>
      <c r="C467" s="114"/>
      <c r="D467" s="453" t="s">
        <v>398</v>
      </c>
      <c r="E467" s="295"/>
      <c r="F467" s="324"/>
      <c r="G467" s="575"/>
      <c r="H467" s="575"/>
      <c r="I467" s="305" t="str">
        <f>IF(ISNUMBER(E467),SUM(G467:H467),"")</f>
        <v/>
      </c>
      <c r="J467" s="576" t="str">
        <f t="shared" si="17"/>
        <v/>
      </c>
    </row>
    <row r="468" spans="1:10" s="182" customFormat="1">
      <c r="A468" s="180"/>
      <c r="B468" s="180"/>
      <c r="C468" s="114"/>
      <c r="D468" s="453"/>
      <c r="E468" s="295"/>
      <c r="F468" s="324"/>
      <c r="G468" s="575"/>
      <c r="H468" s="575"/>
      <c r="I468" s="305" t="str">
        <f>IF(ISNUMBER(E468),SUM(G468:H468),"")</f>
        <v/>
      </c>
      <c r="J468" s="576" t="str">
        <f t="shared" si="17"/>
        <v/>
      </c>
    </row>
    <row r="469" spans="1:10" s="67" customFormat="1">
      <c r="A469" s="66" t="s">
        <v>415</v>
      </c>
      <c r="B469" s="85" t="s">
        <v>410</v>
      </c>
      <c r="C469" s="68" t="s">
        <v>411</v>
      </c>
      <c r="D469" s="75" t="s">
        <v>557</v>
      </c>
      <c r="E469" s="295">
        <f>E457</f>
        <v>18.399999999999999</v>
      </c>
      <c r="F469" s="178" t="s">
        <v>390</v>
      </c>
      <c r="G469" s="220"/>
      <c r="H469" s="220"/>
      <c r="I469" s="220">
        <f>SUM(G469:H469)</f>
        <v>0</v>
      </c>
      <c r="J469" s="223">
        <f>E469*I469</f>
        <v>0</v>
      </c>
    </row>
    <row r="470" spans="1:10" s="67" customFormat="1">
      <c r="A470" s="86"/>
      <c r="B470" s="87"/>
      <c r="C470" s="76"/>
      <c r="D470" s="69" t="s">
        <v>698</v>
      </c>
      <c r="E470" s="146"/>
      <c r="F470" s="41"/>
      <c r="G470" s="22"/>
      <c r="H470" s="450"/>
      <c r="I470" s="137" t="str">
        <f>IF(ISNUMBER(E470),SUM(G470:H470),"")</f>
        <v/>
      </c>
      <c r="J470" s="223" t="str">
        <f>IF(ISNUMBER(I470),I470*E470,"")</f>
        <v/>
      </c>
    </row>
    <row r="471" spans="1:10" s="67" customFormat="1">
      <c r="A471" s="86"/>
      <c r="B471" s="87"/>
      <c r="C471" s="76"/>
      <c r="D471" s="69" t="s">
        <v>699</v>
      </c>
      <c r="E471" s="146"/>
      <c r="F471" s="41"/>
      <c r="G471" s="22"/>
      <c r="H471" s="450"/>
      <c r="I471" s="137"/>
      <c r="J471" s="223"/>
    </row>
    <row r="472" spans="1:10" s="67" customFormat="1" ht="22.5">
      <c r="A472" s="86"/>
      <c r="B472" s="87"/>
      <c r="C472" s="76"/>
      <c r="D472" s="69" t="s">
        <v>605</v>
      </c>
      <c r="E472" s="146"/>
      <c r="F472" s="41"/>
      <c r="G472" s="22"/>
      <c r="H472" s="450"/>
      <c r="I472" s="137" t="str">
        <f>IF(ISNUMBER(E472),SUM(G472:H472),"")</f>
        <v/>
      </c>
      <c r="J472" s="223" t="str">
        <f>IF(ISNUMBER(I472),I472*E472,"")</f>
        <v/>
      </c>
    </row>
    <row r="473" spans="1:10" s="67" customFormat="1" ht="33.75">
      <c r="A473" s="86"/>
      <c r="B473" s="87"/>
      <c r="C473" s="88"/>
      <c r="D473" s="69" t="s">
        <v>320</v>
      </c>
      <c r="E473" s="148"/>
      <c r="F473" s="41"/>
      <c r="G473" s="22"/>
      <c r="H473" s="570"/>
      <c r="I473" s="137" t="str">
        <f>IF(ISNUMBER(E473),SUM(G473:H473),"")</f>
        <v/>
      </c>
      <c r="J473" s="223" t="str">
        <f>IF(ISNUMBER(I473),I473*E473,"")</f>
        <v/>
      </c>
    </row>
    <row r="474" spans="1:10" s="67" customFormat="1">
      <c r="A474" s="86"/>
      <c r="B474" s="87"/>
      <c r="C474" s="88"/>
      <c r="D474" s="69" t="s">
        <v>700</v>
      </c>
      <c r="E474" s="148"/>
      <c r="F474" s="41"/>
      <c r="G474" s="22"/>
      <c r="H474" s="570"/>
      <c r="I474" s="137"/>
      <c r="J474" s="223"/>
    </row>
    <row r="475" spans="1:10">
      <c r="A475" s="19"/>
      <c r="B475" s="20"/>
      <c r="C475" s="3"/>
      <c r="D475" s="403" t="s">
        <v>673</v>
      </c>
      <c r="E475" s="404"/>
      <c r="F475" s="405"/>
      <c r="H475" s="220"/>
    </row>
    <row r="476" spans="1:10" s="67" customFormat="1" ht="22.5">
      <c r="A476" s="66" t="s">
        <v>415</v>
      </c>
      <c r="B476" s="85" t="s">
        <v>410</v>
      </c>
      <c r="C476" s="128" t="s">
        <v>413</v>
      </c>
      <c r="D476" s="75" t="s">
        <v>861</v>
      </c>
      <c r="E476" s="146">
        <v>0</v>
      </c>
      <c r="F476" s="178" t="s">
        <v>390</v>
      </c>
      <c r="G476" s="220"/>
      <c r="H476" s="220"/>
      <c r="I476" s="220">
        <f>SUM(G476:H476)</f>
        <v>0</v>
      </c>
      <c r="J476" s="223">
        <f>E476*I476</f>
        <v>0</v>
      </c>
    </row>
    <row r="477" spans="1:10" s="182" customFormat="1" ht="22.5">
      <c r="A477" s="179"/>
      <c r="B477" s="180"/>
      <c r="C477" s="114"/>
      <c r="D477" s="181" t="s">
        <v>862</v>
      </c>
      <c r="E477" s="295"/>
      <c r="F477" s="178"/>
      <c r="G477" s="597"/>
      <c r="H477" s="220"/>
      <c r="I477" s="137"/>
      <c r="J477" s="223"/>
    </row>
    <row r="478" spans="1:10" s="182" customFormat="1">
      <c r="A478" s="179"/>
      <c r="B478" s="180"/>
      <c r="C478" s="114"/>
      <c r="D478" s="181" t="s">
        <v>559</v>
      </c>
      <c r="E478" s="295"/>
      <c r="F478" s="178"/>
      <c r="G478" s="597"/>
      <c r="H478" s="220"/>
      <c r="I478" s="137"/>
      <c r="J478" s="223"/>
    </row>
    <row r="479" spans="1:10" s="182" customFormat="1">
      <c r="A479" s="179"/>
      <c r="B479" s="180"/>
      <c r="C479" s="114"/>
      <c r="D479" s="183" t="s">
        <v>219</v>
      </c>
      <c r="E479" s="295"/>
      <c r="F479" s="178"/>
      <c r="G479" s="597"/>
      <c r="H479" s="220"/>
      <c r="I479" s="137"/>
      <c r="J479" s="223"/>
    </row>
    <row r="480" spans="1:10" s="182" customFormat="1">
      <c r="A480" s="179"/>
      <c r="B480" s="180"/>
      <c r="C480" s="114"/>
      <c r="D480" s="183" t="s">
        <v>560</v>
      </c>
      <c r="E480" s="295"/>
      <c r="F480" s="178"/>
      <c r="G480" s="597"/>
      <c r="H480" s="220"/>
      <c r="I480" s="137"/>
      <c r="J480" s="223"/>
    </row>
    <row r="481" spans="1:10" s="182" customFormat="1">
      <c r="A481" s="179"/>
      <c r="B481" s="180"/>
      <c r="C481" s="114"/>
      <c r="D481" s="183" t="s">
        <v>561</v>
      </c>
      <c r="E481" s="295"/>
      <c r="F481" s="178"/>
      <c r="G481" s="597"/>
      <c r="H481" s="220"/>
      <c r="I481" s="137"/>
      <c r="J481" s="223"/>
    </row>
    <row r="482" spans="1:10" s="182" customFormat="1">
      <c r="A482" s="179"/>
      <c r="B482" s="180"/>
      <c r="C482" s="114"/>
      <c r="D482" s="183" t="s">
        <v>863</v>
      </c>
      <c r="E482" s="295"/>
      <c r="F482" s="178"/>
      <c r="G482" s="597"/>
      <c r="H482" s="220"/>
      <c r="I482" s="137"/>
      <c r="J482" s="223"/>
    </row>
    <row r="483" spans="1:10">
      <c r="A483" s="19"/>
      <c r="B483" s="20"/>
      <c r="C483" s="3"/>
      <c r="D483" s="403" t="s">
        <v>673</v>
      </c>
      <c r="E483" s="404"/>
      <c r="F483" s="405"/>
      <c r="H483" s="220"/>
    </row>
    <row r="484" spans="1:10" s="182" customFormat="1">
      <c r="A484" s="180"/>
      <c r="B484" s="180"/>
      <c r="C484" s="114"/>
      <c r="D484" s="183"/>
      <c r="E484" s="295"/>
      <c r="F484" s="178"/>
      <c r="G484" s="22"/>
      <c r="H484" s="220"/>
      <c r="I484" s="137"/>
      <c r="J484" s="223"/>
    </row>
    <row r="485" spans="1:10" s="67" customFormat="1" ht="22.5">
      <c r="A485" s="66" t="s">
        <v>415</v>
      </c>
      <c r="B485" s="85" t="s">
        <v>410</v>
      </c>
      <c r="C485" s="128" t="s">
        <v>415</v>
      </c>
      <c r="D485" s="75" t="s">
        <v>865</v>
      </c>
      <c r="E485" s="146">
        <f>2*9.2</f>
        <v>18.399999999999999</v>
      </c>
      <c r="F485" s="178" t="s">
        <v>390</v>
      </c>
      <c r="G485" s="220"/>
      <c r="H485" s="220"/>
      <c r="I485" s="220">
        <f>SUM(G485:H485)</f>
        <v>0</v>
      </c>
      <c r="J485" s="223">
        <f>E485*I485</f>
        <v>0</v>
      </c>
    </row>
    <row r="486" spans="1:10" s="182" customFormat="1" ht="33.75">
      <c r="A486" s="179"/>
      <c r="B486" s="180"/>
      <c r="C486" s="114"/>
      <c r="D486" s="306" t="s">
        <v>864</v>
      </c>
      <c r="E486" s="295"/>
      <c r="F486" s="178"/>
      <c r="G486" s="597"/>
      <c r="H486" s="220"/>
      <c r="I486" s="137"/>
      <c r="J486" s="223"/>
    </row>
    <row r="487" spans="1:10" s="182" customFormat="1" ht="45">
      <c r="A487" s="179"/>
      <c r="B487" s="180"/>
      <c r="C487" s="114"/>
      <c r="D487" s="536" t="s">
        <v>866</v>
      </c>
      <c r="E487" s="295"/>
      <c r="F487" s="178"/>
      <c r="G487" s="597"/>
      <c r="H487" s="220"/>
      <c r="I487" s="137"/>
      <c r="J487" s="223"/>
    </row>
    <row r="488" spans="1:10" s="182" customFormat="1">
      <c r="A488" s="179"/>
      <c r="B488" s="180"/>
      <c r="C488" s="114"/>
      <c r="D488" s="181" t="s">
        <v>559</v>
      </c>
      <c r="E488" s="295"/>
      <c r="F488" s="178"/>
      <c r="G488" s="597"/>
      <c r="H488" s="220"/>
      <c r="I488" s="137"/>
      <c r="J488" s="223"/>
    </row>
    <row r="489" spans="1:10" s="182" customFormat="1">
      <c r="A489" s="179"/>
      <c r="B489" s="180"/>
      <c r="C489" s="114"/>
      <c r="D489" s="183" t="s">
        <v>219</v>
      </c>
      <c r="E489" s="295"/>
      <c r="F489" s="178"/>
      <c r="G489" s="597"/>
      <c r="H489" s="220"/>
      <c r="I489" s="137"/>
      <c r="J489" s="223"/>
    </row>
    <row r="490" spans="1:10" s="182" customFormat="1">
      <c r="A490" s="179"/>
      <c r="B490" s="180"/>
      <c r="C490" s="114"/>
      <c r="D490" s="183" t="s">
        <v>527</v>
      </c>
      <c r="E490" s="295"/>
      <c r="F490" s="178"/>
      <c r="G490" s="597"/>
      <c r="H490" s="220"/>
      <c r="I490" s="137"/>
      <c r="J490" s="223"/>
    </row>
    <row r="491" spans="1:10" s="182" customFormat="1">
      <c r="A491" s="179"/>
      <c r="B491" s="180"/>
      <c r="C491" s="114"/>
      <c r="D491" s="183" t="s">
        <v>561</v>
      </c>
      <c r="E491" s="295"/>
      <c r="F491" s="178"/>
      <c r="G491" s="597"/>
      <c r="H491" s="220"/>
      <c r="I491" s="137"/>
      <c r="J491" s="223"/>
    </row>
    <row r="492" spans="1:10" s="182" customFormat="1">
      <c r="A492" s="179"/>
      <c r="B492" s="180"/>
      <c r="C492" s="114"/>
      <c r="D492" s="183" t="s">
        <v>701</v>
      </c>
      <c r="E492" s="295"/>
      <c r="F492" s="178"/>
      <c r="G492" s="597"/>
      <c r="H492" s="220"/>
      <c r="I492" s="137"/>
      <c r="J492" s="223"/>
    </row>
    <row r="493" spans="1:10" s="182" customFormat="1">
      <c r="A493" s="179"/>
      <c r="B493" s="180"/>
      <c r="C493" s="114"/>
      <c r="D493" s="183" t="s">
        <v>701</v>
      </c>
      <c r="E493" s="295"/>
      <c r="F493" s="178"/>
      <c r="G493" s="597"/>
      <c r="H493" s="220"/>
      <c r="I493" s="137"/>
      <c r="J493" s="223"/>
    </row>
    <row r="494" spans="1:10">
      <c r="A494" s="19"/>
      <c r="B494" s="20"/>
      <c r="C494" s="3"/>
      <c r="D494" s="403" t="s">
        <v>673</v>
      </c>
      <c r="E494" s="404"/>
      <c r="F494" s="405"/>
      <c r="H494" s="220"/>
    </row>
    <row r="495" spans="1:10" s="182" customFormat="1">
      <c r="A495" s="180"/>
      <c r="B495" s="180"/>
      <c r="C495" s="114"/>
      <c r="D495" s="183"/>
      <c r="E495" s="295"/>
      <c r="F495" s="178"/>
      <c r="G495" s="575"/>
      <c r="H495" s="575"/>
      <c r="I495" s="305" t="str">
        <f>IF(ISNUMBER(E495),SUM(G495:H495),"")</f>
        <v/>
      </c>
      <c r="J495" s="576" t="str">
        <f>IF(ISNUMBER(I495),I495*E495,"")</f>
        <v/>
      </c>
    </row>
    <row r="496" spans="1:10" s="189" customFormat="1" ht="22.5">
      <c r="A496" s="66" t="s">
        <v>415</v>
      </c>
      <c r="B496" s="85" t="s">
        <v>410</v>
      </c>
      <c r="C496" s="186" t="s">
        <v>416</v>
      </c>
      <c r="D496" s="187" t="s">
        <v>563</v>
      </c>
      <c r="E496" s="296">
        <v>1</v>
      </c>
      <c r="F496" s="188" t="s">
        <v>484</v>
      </c>
      <c r="G496" s="220"/>
      <c r="H496" s="220"/>
      <c r="I496" s="220">
        <f>SUM(G496:H496)</f>
        <v>0</v>
      </c>
      <c r="J496" s="223">
        <f>E496*I496</f>
        <v>0</v>
      </c>
    </row>
    <row r="497" spans="1:10" s="189" customFormat="1">
      <c r="A497" s="163"/>
      <c r="B497" s="185"/>
      <c r="C497" s="194"/>
      <c r="D497" s="187" t="s">
        <v>914</v>
      </c>
      <c r="E497" s="296"/>
      <c r="F497" s="188"/>
      <c r="G497" s="577"/>
      <c r="H497" s="578"/>
      <c r="I497" s="137"/>
      <c r="J497" s="223"/>
    </row>
    <row r="498" spans="1:10" s="189" customFormat="1" ht="56.25">
      <c r="A498" s="190"/>
      <c r="B498" s="191"/>
      <c r="C498" s="192"/>
      <c r="D498" s="181" t="s">
        <v>841</v>
      </c>
      <c r="E498" s="296"/>
      <c r="F498" s="188"/>
      <c r="G498" s="577"/>
      <c r="H498" s="578"/>
      <c r="I498" s="579"/>
      <c r="J498" s="580"/>
    </row>
    <row r="499" spans="1:10">
      <c r="A499" s="19"/>
      <c r="B499" s="20"/>
      <c r="C499" s="3"/>
      <c r="D499" s="403" t="s">
        <v>673</v>
      </c>
      <c r="E499" s="404"/>
      <c r="F499" s="405"/>
      <c r="H499" s="220"/>
    </row>
    <row r="500" spans="1:10" s="189" customFormat="1">
      <c r="A500" s="190"/>
      <c r="B500" s="191"/>
      <c r="C500" s="192"/>
      <c r="D500" s="181" t="s">
        <v>564</v>
      </c>
      <c r="E500" s="296"/>
      <c r="F500" s="188"/>
      <c r="G500" s="577"/>
      <c r="H500" s="578"/>
      <c r="I500" s="579"/>
      <c r="J500" s="580"/>
    </row>
    <row r="501" spans="1:10" s="189" customFormat="1">
      <c r="A501" s="184"/>
      <c r="B501" s="185"/>
      <c r="C501" s="193"/>
      <c r="D501" s="181" t="s">
        <v>559</v>
      </c>
      <c r="E501" s="296"/>
      <c r="F501" s="188"/>
      <c r="G501" s="577"/>
      <c r="H501" s="578"/>
      <c r="I501" s="579"/>
      <c r="J501" s="580"/>
    </row>
    <row r="502" spans="1:10" s="189" customFormat="1" ht="22.5">
      <c r="A502" s="190"/>
      <c r="B502" s="191"/>
      <c r="C502" s="192"/>
      <c r="D502" s="181" t="s">
        <v>565</v>
      </c>
      <c r="E502" s="296"/>
      <c r="F502" s="188"/>
      <c r="G502" s="577"/>
      <c r="H502" s="578"/>
      <c r="I502" s="579"/>
      <c r="J502" s="580"/>
    </row>
    <row r="503" spans="1:10" s="67" customFormat="1">
      <c r="A503" s="66" t="s">
        <v>415</v>
      </c>
      <c r="B503" s="85" t="s">
        <v>410</v>
      </c>
      <c r="C503" s="128" t="s">
        <v>418</v>
      </c>
      <c r="D503" s="75" t="s">
        <v>567</v>
      </c>
      <c r="E503" s="146">
        <f>10.5*2*0.2</f>
        <v>4.2</v>
      </c>
      <c r="F503" s="178" t="s">
        <v>390</v>
      </c>
      <c r="G503" s="220"/>
      <c r="H503" s="220"/>
      <c r="I503" s="220">
        <f>SUM(G503:H503)</f>
        <v>0</v>
      </c>
      <c r="J503" s="223">
        <f>E503*I503</f>
        <v>0</v>
      </c>
    </row>
    <row r="504" spans="1:10" s="182" customFormat="1" ht="33.75">
      <c r="A504" s="179"/>
      <c r="B504" s="180"/>
      <c r="C504" s="114"/>
      <c r="D504" s="181" t="s">
        <v>843</v>
      </c>
      <c r="E504" s="295"/>
      <c r="F504" s="178"/>
      <c r="G504" s="22"/>
      <c r="H504" s="220"/>
      <c r="I504" s="137"/>
      <c r="J504" s="223"/>
    </row>
    <row r="505" spans="1:10" s="182" customFormat="1">
      <c r="A505" s="179"/>
      <c r="B505" s="180"/>
      <c r="C505" s="114"/>
      <c r="D505" s="181" t="s">
        <v>559</v>
      </c>
      <c r="E505" s="295"/>
      <c r="F505" s="178"/>
      <c r="G505" s="22"/>
      <c r="H505" s="220"/>
      <c r="I505" s="137"/>
      <c r="J505" s="223"/>
    </row>
    <row r="506" spans="1:10" s="182" customFormat="1">
      <c r="A506" s="179"/>
      <c r="B506" s="180"/>
      <c r="C506" s="114"/>
      <c r="D506" s="183" t="s">
        <v>219</v>
      </c>
      <c r="E506" s="295"/>
      <c r="F506" s="178"/>
      <c r="G506" s="22"/>
      <c r="H506" s="220"/>
      <c r="I506" s="137"/>
      <c r="J506" s="223"/>
    </row>
    <row r="507" spans="1:10" s="182" customFormat="1">
      <c r="A507" s="180"/>
      <c r="B507" s="180"/>
      <c r="C507" s="114"/>
      <c r="D507" s="183" t="s">
        <v>844</v>
      </c>
      <c r="E507" s="454"/>
      <c r="F507" s="178"/>
      <c r="G507" s="575"/>
      <c r="H507" s="575"/>
      <c r="I507" s="305"/>
      <c r="J507" s="576"/>
    </row>
    <row r="508" spans="1:10" s="182" customFormat="1">
      <c r="A508" s="179"/>
      <c r="B508" s="180"/>
      <c r="C508" s="114"/>
      <c r="D508" s="183" t="s">
        <v>561</v>
      </c>
      <c r="E508" s="295"/>
      <c r="F508" s="178"/>
      <c r="G508" s="22"/>
      <c r="H508" s="220"/>
      <c r="I508" s="137"/>
      <c r="J508" s="223"/>
    </row>
    <row r="509" spans="1:10" s="182" customFormat="1">
      <c r="A509" s="179"/>
      <c r="B509" s="180"/>
      <c r="C509" s="114"/>
      <c r="D509" s="183" t="s">
        <v>845</v>
      </c>
      <c r="E509" s="295"/>
      <c r="F509" s="178"/>
      <c r="G509" s="22"/>
      <c r="H509" s="220"/>
      <c r="I509" s="137"/>
      <c r="J509" s="223"/>
    </row>
    <row r="510" spans="1:10" s="182" customFormat="1">
      <c r="A510" s="179"/>
      <c r="B510" s="180"/>
      <c r="C510" s="114"/>
      <c r="D510" s="183" t="s">
        <v>562</v>
      </c>
      <c r="E510" s="295"/>
      <c r="F510" s="178"/>
      <c r="G510" s="22"/>
      <c r="H510" s="220"/>
      <c r="I510" s="137"/>
      <c r="J510" s="223"/>
    </row>
    <row r="511" spans="1:10">
      <c r="A511" s="19"/>
      <c r="B511" s="20"/>
      <c r="C511" s="3"/>
      <c r="D511" s="403" t="s">
        <v>673</v>
      </c>
      <c r="E511" s="404"/>
      <c r="F511" s="405"/>
      <c r="H511" s="220"/>
    </row>
    <row r="512" spans="1:10">
      <c r="A512" s="19"/>
      <c r="B512" s="20"/>
      <c r="C512" s="3"/>
      <c r="D512" s="301"/>
      <c r="E512" s="299"/>
      <c r="F512" s="455"/>
      <c r="H512" s="220"/>
    </row>
    <row r="513" spans="1:10" s="67" customFormat="1">
      <c r="A513" s="66" t="s">
        <v>415</v>
      </c>
      <c r="B513" s="85" t="s">
        <v>410</v>
      </c>
      <c r="C513" s="128" t="s">
        <v>419</v>
      </c>
      <c r="D513" s="75" t="s">
        <v>867</v>
      </c>
      <c r="E513" s="146">
        <f>10.5*2*0.5</f>
        <v>10.5</v>
      </c>
      <c r="F513" s="178" t="s">
        <v>390</v>
      </c>
      <c r="G513" s="220"/>
      <c r="H513" s="220"/>
      <c r="I513" s="220">
        <f>SUM(G513:H513)</f>
        <v>0</v>
      </c>
      <c r="J513" s="223">
        <f>E513*I513</f>
        <v>0</v>
      </c>
    </row>
    <row r="514" spans="1:10" s="182" customFormat="1" ht="33.75">
      <c r="A514" s="179"/>
      <c r="B514" s="180"/>
      <c r="C514" s="114"/>
      <c r="D514" s="181" t="s">
        <v>868</v>
      </c>
      <c r="E514" s="295"/>
      <c r="F514" s="178"/>
      <c r="G514" s="22"/>
      <c r="H514" s="220"/>
      <c r="I514" s="137"/>
      <c r="J514" s="223"/>
    </row>
    <row r="515" spans="1:10" s="67" customFormat="1">
      <c r="A515" s="66" t="s">
        <v>415</v>
      </c>
      <c r="B515" s="85" t="s">
        <v>410</v>
      </c>
      <c r="C515" s="128" t="s">
        <v>421</v>
      </c>
      <c r="D515" s="75" t="s">
        <v>869</v>
      </c>
      <c r="E515" s="298">
        <f>(9.2*2+10.5*2*0.3)*1.1</f>
        <v>27.17</v>
      </c>
      <c r="F515" s="41" t="s">
        <v>390</v>
      </c>
      <c r="G515" s="220"/>
      <c r="H515" s="220"/>
      <c r="I515" s="220">
        <f>SUM(G515:H515)</f>
        <v>0</v>
      </c>
      <c r="J515" s="223">
        <f>E515*I515</f>
        <v>0</v>
      </c>
    </row>
    <row r="516" spans="1:10" s="67" customFormat="1" ht="33.75">
      <c r="A516" s="86"/>
      <c r="B516" s="87"/>
      <c r="C516" s="273"/>
      <c r="D516" s="69" t="s">
        <v>870</v>
      </c>
      <c r="E516" s="298"/>
      <c r="F516" s="41"/>
      <c r="G516" s="22"/>
      <c r="H516" s="569"/>
      <c r="I516" s="22"/>
      <c r="J516" s="23"/>
    </row>
    <row r="517" spans="1:10">
      <c r="A517" s="19"/>
      <c r="B517" s="20"/>
      <c r="C517" s="3"/>
      <c r="D517" s="301"/>
      <c r="E517" s="299"/>
      <c r="F517" s="455"/>
      <c r="H517" s="220"/>
    </row>
    <row r="518" spans="1:10" s="699" customFormat="1">
      <c r="A518" s="66" t="s">
        <v>415</v>
      </c>
      <c r="B518" s="85" t="s">
        <v>410</v>
      </c>
      <c r="C518" s="128" t="s">
        <v>198</v>
      </c>
      <c r="D518" s="75" t="s">
        <v>1099</v>
      </c>
      <c r="E518" s="835">
        <v>20</v>
      </c>
      <c r="F518" s="41" t="s">
        <v>390</v>
      </c>
      <c r="G518" s="220"/>
      <c r="H518" s="220"/>
      <c r="I518" s="220">
        <f>SUM(G518:H518)</f>
        <v>0</v>
      </c>
      <c r="J518" s="223">
        <f>E518*I518</f>
        <v>0</v>
      </c>
    </row>
    <row r="519" spans="1:10" s="699" customFormat="1">
      <c r="A519" s="66"/>
      <c r="B519" s="85"/>
      <c r="C519" s="128"/>
      <c r="D519" s="75" t="s">
        <v>1100</v>
      </c>
      <c r="E519" s="835"/>
      <c r="F519" s="780"/>
      <c r="G519" s="551"/>
      <c r="H519" s="551"/>
      <c r="I519" s="551"/>
      <c r="J519" s="781"/>
    </row>
    <row r="520" spans="1:10" s="699" customFormat="1">
      <c r="A520" s="86"/>
      <c r="B520" s="87"/>
      <c r="C520" s="273"/>
      <c r="D520" s="69" t="s">
        <v>1101</v>
      </c>
      <c r="E520" s="835"/>
      <c r="F520" s="780"/>
      <c r="G520" s="549"/>
      <c r="H520" s="782"/>
      <c r="I520" s="549"/>
      <c r="J520" s="781"/>
    </row>
    <row r="521" spans="1:10">
      <c r="A521" s="19"/>
      <c r="B521" s="20"/>
      <c r="C521" s="3"/>
      <c r="D521" s="301"/>
      <c r="E521" s="299"/>
      <c r="F521" s="455"/>
      <c r="H521" s="220"/>
    </row>
    <row r="522" spans="1:10" s="272" customFormat="1" ht="15">
      <c r="A522" s="66"/>
      <c r="B522" s="77"/>
      <c r="C522" s="170"/>
      <c r="D522" s="436" t="s">
        <v>766</v>
      </c>
      <c r="E522" s="297"/>
      <c r="F522" s="178"/>
      <c r="G522" s="22"/>
      <c r="H522" s="598"/>
      <c r="I522" s="22"/>
      <c r="J522" s="23"/>
    </row>
    <row r="523" spans="1:10" s="67" customFormat="1">
      <c r="A523" s="66" t="s">
        <v>415</v>
      </c>
      <c r="B523" s="85" t="s">
        <v>410</v>
      </c>
      <c r="C523" s="128" t="s">
        <v>200</v>
      </c>
      <c r="D523" s="75" t="s">
        <v>767</v>
      </c>
      <c r="E523" s="298">
        <f>188.19</f>
        <v>188.19</v>
      </c>
      <c r="F523" s="41" t="s">
        <v>390</v>
      </c>
      <c r="G523" s="220"/>
      <c r="H523" s="220"/>
      <c r="I523" s="220">
        <f>SUM(G523:H523)</f>
        <v>0</v>
      </c>
      <c r="J523" s="223">
        <f>E523*I523</f>
        <v>0</v>
      </c>
    </row>
    <row r="524" spans="1:10" s="67" customFormat="1">
      <c r="A524" s="86"/>
      <c r="B524" s="87"/>
      <c r="C524" s="273"/>
      <c r="D524" s="69" t="s">
        <v>768</v>
      </c>
      <c r="E524" s="298"/>
      <c r="F524" s="41"/>
      <c r="G524" s="22"/>
      <c r="H524" s="569"/>
      <c r="I524" s="22"/>
      <c r="J524" s="23"/>
    </row>
    <row r="525" spans="1:10" s="67" customFormat="1">
      <c r="A525" s="86"/>
      <c r="B525" s="87"/>
      <c r="C525" s="273"/>
      <c r="D525" s="69" t="s">
        <v>769</v>
      </c>
      <c r="E525" s="298"/>
      <c r="F525" s="41"/>
      <c r="G525" s="22"/>
      <c r="H525" s="569"/>
      <c r="I525" s="22"/>
      <c r="J525" s="23"/>
    </row>
    <row r="526" spans="1:10" s="67" customFormat="1" ht="33.75">
      <c r="A526" s="86"/>
      <c r="B526" s="87"/>
      <c r="C526" s="177"/>
      <c r="D526" s="69" t="s">
        <v>320</v>
      </c>
      <c r="E526" s="297"/>
      <c r="F526" s="41"/>
      <c r="G526" s="22"/>
      <c r="H526" s="598"/>
      <c r="I526" s="22"/>
      <c r="J526" s="23"/>
    </row>
    <row r="527" spans="1:10" s="67" customFormat="1">
      <c r="A527" s="66" t="s">
        <v>415</v>
      </c>
      <c r="B527" s="85" t="s">
        <v>410</v>
      </c>
      <c r="C527" s="128" t="s">
        <v>201</v>
      </c>
      <c r="D527" s="75" t="s">
        <v>758</v>
      </c>
      <c r="E527" s="298">
        <v>222</v>
      </c>
      <c r="F527" s="178" t="s">
        <v>390</v>
      </c>
      <c r="G527" s="220"/>
      <c r="H527" s="220"/>
      <c r="I527" s="220">
        <f>SUM(G527:H527)</f>
        <v>0</v>
      </c>
      <c r="J527" s="223">
        <f>E527*I527</f>
        <v>0</v>
      </c>
    </row>
    <row r="528" spans="1:10" s="182" customFormat="1" ht="33.75">
      <c r="A528" s="179"/>
      <c r="B528" s="271"/>
      <c r="C528" s="114"/>
      <c r="D528" s="183" t="s">
        <v>759</v>
      </c>
      <c r="E528" s="298"/>
      <c r="F528" s="178"/>
      <c r="G528" s="575"/>
      <c r="H528" s="569"/>
      <c r="I528" s="575"/>
      <c r="J528" s="581"/>
    </row>
    <row r="529" spans="1:10" s="182" customFormat="1" ht="22.5">
      <c r="A529" s="179"/>
      <c r="B529" s="271"/>
      <c r="C529" s="114"/>
      <c r="D529" s="183" t="s">
        <v>760</v>
      </c>
      <c r="E529" s="298"/>
      <c r="F529" s="178"/>
      <c r="G529" s="575"/>
      <c r="H529" s="569"/>
      <c r="I529" s="575"/>
      <c r="J529" s="581"/>
    </row>
    <row r="530" spans="1:10" s="182" customFormat="1" ht="22.5">
      <c r="A530" s="179"/>
      <c r="B530" s="271"/>
      <c r="C530" s="114"/>
      <c r="D530" s="183" t="s">
        <v>761</v>
      </c>
      <c r="E530" s="298"/>
      <c r="F530" s="178"/>
      <c r="G530" s="575"/>
      <c r="H530" s="569"/>
      <c r="I530" s="575"/>
      <c r="J530" s="581"/>
    </row>
    <row r="531" spans="1:10" s="182" customFormat="1">
      <c r="A531" s="179"/>
      <c r="B531" s="271"/>
      <c r="C531" s="114"/>
      <c r="D531" s="183" t="s">
        <v>219</v>
      </c>
      <c r="E531" s="298"/>
      <c r="F531" s="178"/>
      <c r="G531" s="575"/>
      <c r="H531" s="569"/>
      <c r="I531" s="575"/>
      <c r="J531" s="581"/>
    </row>
    <row r="532" spans="1:10" s="182" customFormat="1">
      <c r="A532" s="179"/>
      <c r="B532" s="271"/>
      <c r="C532" s="114"/>
      <c r="D532" s="183" t="s">
        <v>560</v>
      </c>
      <c r="E532" s="298"/>
      <c r="F532" s="178"/>
      <c r="G532" s="575"/>
      <c r="H532" s="569"/>
      <c r="I532" s="575"/>
      <c r="J532" s="581"/>
    </row>
    <row r="533" spans="1:10" s="182" customFormat="1">
      <c r="A533" s="179"/>
      <c r="B533" s="271"/>
      <c r="C533" s="114"/>
      <c r="D533" s="183" t="s">
        <v>762</v>
      </c>
      <c r="E533" s="298"/>
      <c r="F533" s="178"/>
      <c r="G533" s="575"/>
      <c r="H533" s="569"/>
      <c r="I533" s="575"/>
      <c r="J533" s="581"/>
    </row>
    <row r="534" spans="1:10" s="182" customFormat="1">
      <c r="A534" s="179"/>
      <c r="B534" s="271"/>
      <c r="C534" s="114"/>
      <c r="D534" s="183" t="s">
        <v>763</v>
      </c>
      <c r="E534" s="298"/>
      <c r="F534" s="178"/>
      <c r="G534" s="575"/>
      <c r="H534" s="569"/>
      <c r="I534" s="575"/>
      <c r="J534" s="581"/>
    </row>
    <row r="535" spans="1:10" s="182" customFormat="1">
      <c r="A535" s="179"/>
      <c r="B535" s="271"/>
      <c r="C535" s="114"/>
      <c r="D535" s="183" t="s">
        <v>764</v>
      </c>
      <c r="E535" s="298"/>
      <c r="F535" s="178"/>
      <c r="G535" s="575"/>
      <c r="H535" s="569"/>
      <c r="I535" s="575"/>
      <c r="J535" s="581"/>
    </row>
    <row r="536" spans="1:10" s="189" customFormat="1" ht="22.5">
      <c r="A536" s="66" t="s">
        <v>415</v>
      </c>
      <c r="B536" s="85" t="s">
        <v>410</v>
      </c>
      <c r="C536" s="716" t="s">
        <v>401</v>
      </c>
      <c r="D536" s="187" t="s">
        <v>842</v>
      </c>
      <c r="E536" s="296">
        <v>1</v>
      </c>
      <c r="F536" s="188" t="s">
        <v>484</v>
      </c>
      <c r="G536" s="220"/>
      <c r="H536" s="220"/>
      <c r="I536" s="220">
        <f>SUM(G536:H536)</f>
        <v>0</v>
      </c>
      <c r="J536" s="223">
        <f>E536*I536</f>
        <v>0</v>
      </c>
    </row>
    <row r="537" spans="1:10" s="189" customFormat="1" ht="56.25">
      <c r="A537" s="190"/>
      <c r="B537" s="191"/>
      <c r="C537" s="192"/>
      <c r="D537" s="181" t="s">
        <v>841</v>
      </c>
      <c r="E537" s="296"/>
      <c r="F537" s="188"/>
      <c r="G537" s="577"/>
      <c r="H537" s="578"/>
      <c r="I537" s="579"/>
      <c r="J537" s="580"/>
    </row>
    <row r="538" spans="1:10">
      <c r="A538" s="19"/>
      <c r="B538" s="20"/>
      <c r="C538" s="3"/>
      <c r="D538" s="403" t="s">
        <v>673</v>
      </c>
      <c r="E538" s="404"/>
      <c r="F538" s="405"/>
      <c r="H538" s="220"/>
    </row>
    <row r="539" spans="1:10" s="189" customFormat="1">
      <c r="A539" s="190"/>
      <c r="B539" s="191"/>
      <c r="C539" s="192"/>
      <c r="D539" s="181" t="s">
        <v>564</v>
      </c>
      <c r="E539" s="296"/>
      <c r="F539" s="188"/>
      <c r="G539" s="577"/>
      <c r="H539" s="578"/>
      <c r="I539" s="579"/>
      <c r="J539" s="580"/>
    </row>
    <row r="540" spans="1:10" s="189" customFormat="1">
      <c r="A540" s="184"/>
      <c r="B540" s="185"/>
      <c r="C540" s="193"/>
      <c r="D540" s="181" t="s">
        <v>559</v>
      </c>
      <c r="E540" s="296"/>
      <c r="F540" s="188"/>
      <c r="G540" s="577"/>
      <c r="H540" s="578"/>
      <c r="I540" s="579"/>
      <c r="J540" s="580"/>
    </row>
    <row r="541" spans="1:10" s="189" customFormat="1" ht="22.5">
      <c r="A541" s="190"/>
      <c r="B541" s="191"/>
      <c r="C541" s="192"/>
      <c r="D541" s="181" t="s">
        <v>565</v>
      </c>
      <c r="E541" s="296"/>
      <c r="F541" s="188"/>
      <c r="G541" s="577"/>
      <c r="H541" s="578"/>
      <c r="I541" s="579"/>
      <c r="J541" s="580"/>
    </row>
    <row r="542" spans="1:10" s="189" customFormat="1">
      <c r="A542" s="66"/>
      <c r="B542" s="85"/>
      <c r="C542" s="194"/>
      <c r="D542" s="187"/>
      <c r="E542" s="296"/>
      <c r="F542" s="188"/>
      <c r="G542" s="220"/>
      <c r="H542" s="220"/>
      <c r="I542" s="220"/>
      <c r="J542" s="223"/>
    </row>
    <row r="543" spans="1:10" s="67" customFormat="1">
      <c r="A543" s="66" t="s">
        <v>415</v>
      </c>
      <c r="B543" s="85" t="s">
        <v>410</v>
      </c>
      <c r="C543" s="128" t="s">
        <v>175</v>
      </c>
      <c r="D543" s="75" t="s">
        <v>765</v>
      </c>
      <c r="E543" s="298">
        <f>55.2*0.8</f>
        <v>44.160000000000004</v>
      </c>
      <c r="F543" s="178" t="s">
        <v>390</v>
      </c>
      <c r="G543" s="220"/>
      <c r="H543" s="220"/>
      <c r="I543" s="220">
        <f>SUM(G543:H543)</f>
        <v>0</v>
      </c>
      <c r="J543" s="223">
        <f>E543*I543</f>
        <v>0</v>
      </c>
    </row>
    <row r="544" spans="1:10" s="67" customFormat="1">
      <c r="A544" s="66"/>
      <c r="B544" s="85"/>
      <c r="C544" s="128"/>
      <c r="D544" s="183" t="s">
        <v>762</v>
      </c>
      <c r="E544" s="298"/>
      <c r="F544" s="178"/>
      <c r="G544" s="22"/>
      <c r="H544" s="569"/>
      <c r="I544" s="22"/>
      <c r="J544" s="23"/>
    </row>
    <row r="545" spans="1:10" s="67" customFormat="1">
      <c r="A545" s="66"/>
      <c r="B545" s="85"/>
      <c r="C545" s="128"/>
      <c r="D545" s="150" t="s">
        <v>568</v>
      </c>
      <c r="E545" s="298"/>
      <c r="F545" s="178"/>
      <c r="G545" s="22"/>
      <c r="H545" s="569"/>
      <c r="I545" s="22"/>
      <c r="J545" s="23"/>
    </row>
    <row r="546" spans="1:10" s="182" customFormat="1">
      <c r="A546" s="179"/>
      <c r="B546" s="271"/>
      <c r="C546" s="114"/>
      <c r="D546" s="183" t="s">
        <v>764</v>
      </c>
      <c r="E546" s="298"/>
      <c r="F546" s="178"/>
      <c r="G546" s="575"/>
      <c r="H546" s="569"/>
      <c r="I546" s="575"/>
      <c r="J546" s="581"/>
    </row>
    <row r="547" spans="1:10" s="456" customFormat="1">
      <c r="A547" s="66" t="s">
        <v>415</v>
      </c>
      <c r="B547" s="85" t="s">
        <v>410</v>
      </c>
      <c r="C547" s="116" t="s">
        <v>176</v>
      </c>
      <c r="D547" s="187" t="s">
        <v>756</v>
      </c>
      <c r="E547" s="146">
        <f>E527</f>
        <v>222</v>
      </c>
      <c r="F547" s="149" t="s">
        <v>390</v>
      </c>
      <c r="G547" s="220"/>
      <c r="H547" s="220"/>
      <c r="I547" s="220">
        <f>SUM(G547:H547)</f>
        <v>0</v>
      </c>
      <c r="J547" s="223">
        <f>E547*I547</f>
        <v>0</v>
      </c>
    </row>
    <row r="548" spans="1:10" s="456" customFormat="1" ht="33.75">
      <c r="A548" s="457"/>
      <c r="B548" s="458"/>
      <c r="C548" s="117"/>
      <c r="D548" s="181" t="s">
        <v>703</v>
      </c>
      <c r="E548" s="459"/>
      <c r="F548" s="188"/>
      <c r="G548" s="582"/>
      <c r="H548" s="582"/>
      <c r="I548" s="583" t="str">
        <f>IF(ISNUMBER(E548),SUM(G548:H548),"")</f>
        <v/>
      </c>
      <c r="J548" s="584" t="str">
        <f>IF(ISNUMBER(I548),I548*E548,"")</f>
        <v/>
      </c>
    </row>
    <row r="549" spans="1:10">
      <c r="A549" s="19"/>
      <c r="B549" s="20"/>
      <c r="C549" s="3"/>
      <c r="D549" s="403" t="s">
        <v>673</v>
      </c>
      <c r="E549" s="404"/>
      <c r="F549" s="405"/>
      <c r="H549" s="220"/>
    </row>
    <row r="550" spans="1:10" s="456" customFormat="1">
      <c r="A550" s="457"/>
      <c r="B550" s="458"/>
      <c r="C550" s="116"/>
      <c r="D550" s="181"/>
      <c r="E550" s="295"/>
      <c r="F550" s="149"/>
      <c r="G550" s="582"/>
      <c r="H550" s="582"/>
      <c r="I550" s="583"/>
      <c r="J550" s="584"/>
    </row>
    <row r="551" spans="1:10" s="182" customFormat="1">
      <c r="A551" s="144" t="s">
        <v>415</v>
      </c>
      <c r="B551" s="460" t="s">
        <v>410</v>
      </c>
      <c r="C551" s="116" t="s">
        <v>177</v>
      </c>
      <c r="D551" s="187" t="s">
        <v>757</v>
      </c>
      <c r="E551" s="295">
        <f>((19.54+12.16)*2)*0.92+(1*4*2*0.3)</f>
        <v>60.728000000000002</v>
      </c>
      <c r="F551" s="149" t="s">
        <v>390</v>
      </c>
      <c r="G551" s="220"/>
      <c r="H551" s="220"/>
      <c r="I551" s="220">
        <f>SUM(G551:H551)</f>
        <v>0</v>
      </c>
      <c r="J551" s="223">
        <f>E551*I551</f>
        <v>0</v>
      </c>
    </row>
    <row r="552" spans="1:10" s="182" customFormat="1" ht="33.75">
      <c r="A552" s="457"/>
      <c r="B552" s="458"/>
      <c r="C552" s="117"/>
      <c r="D552" s="181" t="s">
        <v>702</v>
      </c>
      <c r="E552" s="459"/>
      <c r="F552" s="188"/>
      <c r="G552" s="575"/>
      <c r="H552" s="575"/>
      <c r="I552" s="305" t="str">
        <f>IF(ISNUMBER(E552),SUM(G552:H552),"")</f>
        <v/>
      </c>
      <c r="J552" s="576" t="str">
        <f>IF(ISNUMBER(I552),I552*E552,"")</f>
        <v/>
      </c>
    </row>
    <row r="553" spans="1:10" s="182" customFormat="1">
      <c r="A553" s="180"/>
      <c r="B553" s="180"/>
      <c r="C553" s="114"/>
      <c r="D553" s="301" t="s">
        <v>9</v>
      </c>
      <c r="E553" s="295"/>
      <c r="F553" s="324"/>
      <c r="G553" s="575"/>
      <c r="H553" s="575"/>
      <c r="I553" s="305" t="str">
        <f>IF(ISNUMBER(E553),SUM(G553:H553),"")</f>
        <v/>
      </c>
      <c r="J553" s="576" t="str">
        <f>IF(ISNUMBER(I553),I553*E553,"")</f>
        <v/>
      </c>
    </row>
    <row r="554" spans="1:10" s="182" customFormat="1" ht="22.5">
      <c r="A554" s="180"/>
      <c r="B554" s="180"/>
      <c r="C554" s="114"/>
      <c r="D554" s="301" t="s">
        <v>916</v>
      </c>
      <c r="E554" s="295"/>
      <c r="F554" s="324"/>
      <c r="G554" s="575"/>
      <c r="H554" s="575"/>
      <c r="I554" s="305"/>
      <c r="J554" s="576"/>
    </row>
    <row r="555" spans="1:10">
      <c r="A555" s="19"/>
      <c r="B555" s="20"/>
      <c r="C555" s="3"/>
      <c r="D555" s="403" t="s">
        <v>673</v>
      </c>
      <c r="E555" s="404"/>
      <c r="F555" s="405"/>
      <c r="H555" s="220"/>
    </row>
    <row r="556" spans="1:10" s="182" customFormat="1">
      <c r="A556" s="180"/>
      <c r="B556" s="180"/>
      <c r="C556" s="116"/>
      <c r="D556" s="181"/>
      <c r="E556" s="295"/>
      <c r="F556" s="149"/>
      <c r="G556" s="575"/>
      <c r="H556" s="575"/>
      <c r="I556" s="305"/>
      <c r="J556" s="576"/>
    </row>
    <row r="557" spans="1:10" s="182" customFormat="1">
      <c r="A557" s="144" t="s">
        <v>415</v>
      </c>
      <c r="B557" s="460" t="s">
        <v>410</v>
      </c>
      <c r="C557" s="116" t="s">
        <v>458</v>
      </c>
      <c r="D557" s="187" t="s">
        <v>223</v>
      </c>
      <c r="E557" s="296"/>
      <c r="F557" s="188"/>
      <c r="G557" s="575"/>
      <c r="H557" s="575"/>
      <c r="I557" s="305" t="str">
        <f>IF(ISNUMBER(E557),SUM(G557:H557),"")</f>
        <v/>
      </c>
      <c r="J557" s="576" t="str">
        <f>IF(ISNUMBER(I557),I557*E557,"")</f>
        <v/>
      </c>
    </row>
    <row r="558" spans="1:10" s="182" customFormat="1" ht="33.75">
      <c r="A558" s="457"/>
      <c r="B558" s="458"/>
      <c r="C558" s="117"/>
      <c r="D558" s="181" t="s">
        <v>704</v>
      </c>
      <c r="E558" s="459"/>
      <c r="F558" s="188"/>
      <c r="G558" s="575"/>
      <c r="H558" s="575"/>
      <c r="I558" s="305" t="str">
        <f>IF(ISNUMBER(E558),SUM(G558:H558),"")</f>
        <v/>
      </c>
      <c r="J558" s="576" t="str">
        <f>IF(ISNUMBER(I558),I558*E558,"")</f>
        <v/>
      </c>
    </row>
    <row r="559" spans="1:10">
      <c r="A559" s="19"/>
      <c r="B559" s="20"/>
      <c r="C559" s="3"/>
      <c r="D559" s="403" t="s">
        <v>673</v>
      </c>
      <c r="E559" s="404"/>
      <c r="F559" s="405"/>
      <c r="H559" s="220"/>
    </row>
    <row r="560" spans="1:10" s="182" customFormat="1">
      <c r="A560" s="457"/>
      <c r="B560" s="458"/>
      <c r="C560" s="116" t="s">
        <v>784</v>
      </c>
      <c r="D560" s="181" t="s">
        <v>528</v>
      </c>
      <c r="E560" s="295">
        <f>(19.54+12.16)*2</f>
        <v>63.4</v>
      </c>
      <c r="F560" s="149" t="s">
        <v>174</v>
      </c>
      <c r="G560" s="220"/>
      <c r="H560" s="220"/>
      <c r="I560" s="220">
        <f>SUM(G560:H560)</f>
        <v>0</v>
      </c>
      <c r="J560" s="223">
        <f>E560*I560</f>
        <v>0</v>
      </c>
    </row>
    <row r="561" spans="1:151" s="182" customFormat="1">
      <c r="A561" s="457"/>
      <c r="B561" s="458"/>
      <c r="C561" s="116" t="s">
        <v>785</v>
      </c>
      <c r="D561" s="181" t="s">
        <v>1012</v>
      </c>
      <c r="E561" s="295">
        <f>8+(0.9*2+0.6*2)*2</f>
        <v>14</v>
      </c>
      <c r="F561" s="149" t="s">
        <v>174</v>
      </c>
      <c r="G561" s="220"/>
      <c r="H561" s="220"/>
      <c r="I561" s="220">
        <f>SUM(G561:H561)</f>
        <v>0</v>
      </c>
      <c r="J561" s="223">
        <f>E561*I561</f>
        <v>0</v>
      </c>
    </row>
    <row r="562" spans="1:151" s="461" customFormat="1" ht="11.25">
      <c r="A562" s="66" t="s">
        <v>415</v>
      </c>
      <c r="B562" s="460" t="s">
        <v>410</v>
      </c>
      <c r="C562" s="116" t="s">
        <v>459</v>
      </c>
      <c r="D562" s="187" t="s">
        <v>10</v>
      </c>
      <c r="E562" s="296">
        <v>10</v>
      </c>
      <c r="F562" s="188" t="s">
        <v>305</v>
      </c>
      <c r="G562" s="220"/>
      <c r="H562" s="220"/>
      <c r="I562" s="220">
        <f>SUM(G562:H562)</f>
        <v>0</v>
      </c>
      <c r="J562" s="223">
        <f>E562*I562</f>
        <v>0</v>
      </c>
    </row>
    <row r="563" spans="1:151" s="462" customFormat="1" ht="33.75">
      <c r="A563" s="458"/>
      <c r="B563" s="458"/>
      <c r="C563" s="117"/>
      <c r="D563" s="306" t="s">
        <v>496</v>
      </c>
      <c r="E563" s="296"/>
      <c r="F563" s="188"/>
      <c r="G563" s="585"/>
      <c r="H563" s="585"/>
      <c r="I563" s="585"/>
      <c r="J563" s="586"/>
    </row>
    <row r="564" spans="1:151" s="462" customFormat="1" ht="22.5">
      <c r="A564" s="458"/>
      <c r="B564" s="458"/>
      <c r="C564" s="117"/>
      <c r="D564" s="306" t="s">
        <v>457</v>
      </c>
      <c r="E564" s="296"/>
      <c r="F564" s="188"/>
      <c r="G564" s="585"/>
      <c r="H564" s="585"/>
      <c r="I564" s="585"/>
      <c r="J564" s="586"/>
    </row>
    <row r="565" spans="1:151">
      <c r="A565" s="66" t="s">
        <v>415</v>
      </c>
      <c r="B565" s="85" t="s">
        <v>410</v>
      </c>
      <c r="C565" s="717" t="s">
        <v>168</v>
      </c>
      <c r="D565" s="75" t="s">
        <v>235</v>
      </c>
      <c r="E565" s="296">
        <v>1</v>
      </c>
      <c r="F565" s="145" t="s">
        <v>485</v>
      </c>
      <c r="G565" s="220"/>
      <c r="H565" s="220"/>
      <c r="I565" s="220">
        <f>SUM(G565:H565)</f>
        <v>0</v>
      </c>
      <c r="J565" s="223">
        <f>E565*I565</f>
        <v>0</v>
      </c>
      <c r="K565" s="463"/>
      <c r="L565" s="463"/>
      <c r="M565" s="463"/>
      <c r="N565" s="463"/>
      <c r="O565" s="463"/>
      <c r="P565" s="463"/>
      <c r="Q565" s="463"/>
      <c r="R565" s="463"/>
      <c r="S565" s="463"/>
      <c r="T565" s="463"/>
      <c r="U565" s="463"/>
      <c r="V565" s="463"/>
      <c r="W565" s="463"/>
      <c r="X565" s="463"/>
      <c r="Y565" s="463"/>
      <c r="Z565" s="463"/>
      <c r="AA565" s="463"/>
      <c r="AB565" s="463"/>
      <c r="AC565" s="463"/>
      <c r="AD565" s="463"/>
      <c r="AE565" s="463"/>
      <c r="AF565" s="463"/>
      <c r="AG565" s="463"/>
      <c r="AH565" s="463"/>
      <c r="AI565" s="463"/>
      <c r="AJ565" s="463"/>
      <c r="AK565" s="463"/>
      <c r="AL565" s="463"/>
      <c r="AM565" s="463"/>
      <c r="AN565" s="463"/>
      <c r="AO565" s="463"/>
      <c r="AP565" s="463"/>
      <c r="AQ565" s="463"/>
      <c r="AR565" s="463"/>
      <c r="AS565" s="463"/>
      <c r="AT565" s="463"/>
      <c r="AU565" s="463"/>
      <c r="AV565" s="463"/>
      <c r="AW565" s="463"/>
      <c r="AX565" s="463"/>
      <c r="AY565" s="463"/>
      <c r="AZ565" s="463"/>
      <c r="BA565" s="463"/>
      <c r="BB565" s="463"/>
      <c r="BC565" s="463"/>
      <c r="BD565" s="463"/>
      <c r="BE565" s="463"/>
      <c r="BF565" s="463"/>
      <c r="BG565" s="463"/>
      <c r="BH565" s="463"/>
      <c r="BI565" s="463"/>
      <c r="BJ565" s="463"/>
      <c r="BK565" s="463"/>
      <c r="BL565" s="463"/>
      <c r="BM565" s="463"/>
      <c r="BN565" s="463"/>
      <c r="BO565" s="463"/>
      <c r="BP565" s="463"/>
      <c r="BQ565" s="463"/>
      <c r="BR565" s="463"/>
      <c r="BS565" s="463"/>
      <c r="BT565" s="463"/>
      <c r="BU565" s="463"/>
      <c r="BV565" s="463"/>
      <c r="BW565" s="463"/>
      <c r="BX565" s="463"/>
      <c r="BY565" s="463"/>
      <c r="BZ565" s="463"/>
      <c r="CA565" s="463"/>
      <c r="CB565" s="463"/>
      <c r="CC565" s="463"/>
      <c r="CD565" s="463"/>
      <c r="CE565" s="463"/>
      <c r="CF565" s="463"/>
      <c r="CG565" s="463"/>
      <c r="CH565" s="463"/>
      <c r="CI565" s="463"/>
      <c r="CJ565" s="463"/>
      <c r="CK565" s="463"/>
      <c r="CL565" s="463"/>
      <c r="CM565" s="463"/>
      <c r="CN565" s="463"/>
      <c r="CO565" s="463"/>
      <c r="CP565" s="463"/>
      <c r="CQ565" s="463"/>
      <c r="CR565" s="463"/>
      <c r="CS565" s="463"/>
      <c r="CT565" s="463"/>
      <c r="CU565" s="463"/>
      <c r="CV565" s="463"/>
      <c r="CW565" s="463"/>
      <c r="CX565" s="463"/>
      <c r="CY565" s="463"/>
      <c r="CZ565" s="463"/>
      <c r="DA565" s="463"/>
      <c r="DB565" s="463"/>
      <c r="DC565" s="463"/>
      <c r="DD565" s="463"/>
      <c r="DE565" s="463"/>
      <c r="DF565" s="463"/>
      <c r="DG565" s="463"/>
      <c r="DH565" s="463"/>
      <c r="DI565" s="463"/>
      <c r="DJ565" s="463"/>
      <c r="DK565" s="463"/>
      <c r="DL565" s="463"/>
      <c r="DM565" s="463"/>
      <c r="DN565" s="463"/>
      <c r="DO565" s="463"/>
      <c r="DP565" s="463"/>
      <c r="DQ565" s="463"/>
      <c r="DR565" s="463"/>
      <c r="DS565" s="463"/>
      <c r="DT565" s="463"/>
      <c r="DU565" s="463"/>
      <c r="DV565" s="463"/>
      <c r="DW565" s="463"/>
      <c r="DX565" s="463"/>
      <c r="DY565" s="463"/>
      <c r="DZ565" s="463"/>
      <c r="EA565" s="463"/>
      <c r="EB565" s="463"/>
      <c r="EC565" s="463"/>
      <c r="ED565" s="463"/>
      <c r="EE565" s="463"/>
      <c r="EF565" s="463"/>
      <c r="EG565" s="463"/>
      <c r="EH565" s="463"/>
      <c r="EI565" s="463"/>
      <c r="EJ565" s="463"/>
      <c r="EK565" s="463"/>
      <c r="EL565" s="463"/>
      <c r="EM565" s="463"/>
      <c r="EN565" s="463"/>
      <c r="EO565" s="463"/>
      <c r="EP565" s="463"/>
      <c r="EQ565" s="463"/>
      <c r="ER565" s="463"/>
      <c r="ES565" s="463"/>
      <c r="ET565" s="463"/>
      <c r="EU565" s="463"/>
    </row>
    <row r="566" spans="1:151">
      <c r="A566" s="464"/>
      <c r="B566" s="162"/>
      <c r="C566" s="161"/>
      <c r="D566" s="69" t="s">
        <v>236</v>
      </c>
      <c r="E566" s="146"/>
      <c r="F566" s="149"/>
      <c r="G566" s="103"/>
      <c r="H566" s="450"/>
      <c r="I566" s="137" t="str">
        <f>IF(ISNUMBER(E566),SUM(G566:H566),"")</f>
        <v/>
      </c>
      <c r="J566" s="223" t="str">
        <f>IF(ISNUMBER(I566),I566*E566,"")</f>
        <v/>
      </c>
      <c r="K566" s="463"/>
      <c r="L566" s="463"/>
      <c r="M566" s="463"/>
      <c r="N566" s="463"/>
      <c r="O566" s="463"/>
      <c r="P566" s="463"/>
      <c r="Q566" s="463"/>
      <c r="R566" s="463"/>
      <c r="S566" s="463"/>
      <c r="T566" s="463"/>
      <c r="U566" s="463"/>
      <c r="V566" s="463"/>
      <c r="W566" s="463"/>
      <c r="X566" s="463"/>
      <c r="Y566" s="463"/>
      <c r="Z566" s="463"/>
      <c r="AA566" s="463"/>
      <c r="AB566" s="463"/>
      <c r="AC566" s="463"/>
      <c r="AD566" s="463"/>
      <c r="AE566" s="463"/>
      <c r="AF566" s="463"/>
      <c r="AG566" s="463"/>
      <c r="AH566" s="463"/>
      <c r="AI566" s="463"/>
      <c r="AJ566" s="463"/>
      <c r="AK566" s="463"/>
      <c r="AL566" s="463"/>
      <c r="AM566" s="463"/>
      <c r="AN566" s="463"/>
      <c r="AO566" s="463"/>
      <c r="AP566" s="463"/>
      <c r="AQ566" s="463"/>
      <c r="AR566" s="463"/>
      <c r="AS566" s="463"/>
      <c r="AT566" s="463"/>
      <c r="AU566" s="463"/>
      <c r="AV566" s="463"/>
      <c r="AW566" s="463"/>
      <c r="AX566" s="463"/>
      <c r="AY566" s="463"/>
      <c r="AZ566" s="463"/>
      <c r="BA566" s="463"/>
      <c r="BB566" s="463"/>
      <c r="BC566" s="463"/>
      <c r="BD566" s="463"/>
      <c r="BE566" s="463"/>
      <c r="BF566" s="463"/>
      <c r="BG566" s="463"/>
      <c r="BH566" s="463"/>
      <c r="BI566" s="463"/>
      <c r="BJ566" s="463"/>
      <c r="BK566" s="463"/>
      <c r="BL566" s="463"/>
      <c r="BM566" s="463"/>
      <c r="BN566" s="463"/>
      <c r="BO566" s="463"/>
      <c r="BP566" s="463"/>
      <c r="BQ566" s="463"/>
      <c r="BR566" s="463"/>
      <c r="BS566" s="463"/>
      <c r="BT566" s="463"/>
      <c r="BU566" s="463"/>
      <c r="BV566" s="463"/>
      <c r="BW566" s="463"/>
      <c r="BX566" s="463"/>
      <c r="BY566" s="463"/>
      <c r="BZ566" s="463"/>
      <c r="CA566" s="463"/>
      <c r="CB566" s="463"/>
      <c r="CC566" s="463"/>
      <c r="CD566" s="463"/>
      <c r="CE566" s="463"/>
      <c r="CF566" s="463"/>
      <c r="CG566" s="463"/>
      <c r="CH566" s="463"/>
      <c r="CI566" s="463"/>
      <c r="CJ566" s="463"/>
      <c r="CK566" s="463"/>
      <c r="CL566" s="463"/>
      <c r="CM566" s="463"/>
      <c r="CN566" s="463"/>
      <c r="CO566" s="463"/>
      <c r="CP566" s="463"/>
      <c r="CQ566" s="463"/>
      <c r="CR566" s="463"/>
      <c r="CS566" s="463"/>
      <c r="CT566" s="463"/>
      <c r="CU566" s="463"/>
      <c r="CV566" s="463"/>
      <c r="CW566" s="463"/>
      <c r="CX566" s="463"/>
      <c r="CY566" s="463"/>
      <c r="CZ566" s="463"/>
      <c r="DA566" s="463"/>
      <c r="DB566" s="463"/>
      <c r="DC566" s="463"/>
      <c r="DD566" s="463"/>
      <c r="DE566" s="463"/>
      <c r="DF566" s="463"/>
      <c r="DG566" s="463"/>
      <c r="DH566" s="463"/>
      <c r="DI566" s="463"/>
      <c r="DJ566" s="463"/>
      <c r="DK566" s="463"/>
      <c r="DL566" s="463"/>
      <c r="DM566" s="463"/>
      <c r="DN566" s="463"/>
      <c r="DO566" s="463"/>
      <c r="DP566" s="463"/>
      <c r="DQ566" s="463"/>
      <c r="DR566" s="463"/>
      <c r="DS566" s="463"/>
      <c r="DT566" s="463"/>
      <c r="DU566" s="463"/>
      <c r="DV566" s="463"/>
      <c r="DW566" s="463"/>
      <c r="DX566" s="463"/>
      <c r="DY566" s="463"/>
      <c r="DZ566" s="463"/>
      <c r="EA566" s="463"/>
      <c r="EB566" s="463"/>
      <c r="EC566" s="463"/>
      <c r="ED566" s="463"/>
      <c r="EE566" s="463"/>
      <c r="EF566" s="463"/>
      <c r="EG566" s="463"/>
      <c r="EH566" s="463"/>
      <c r="EI566" s="463"/>
      <c r="EJ566" s="463"/>
      <c r="EK566" s="463"/>
      <c r="EL566" s="463"/>
      <c r="EM566" s="463"/>
      <c r="EN566" s="463"/>
      <c r="EO566" s="463"/>
      <c r="EP566" s="463"/>
      <c r="EQ566" s="463"/>
      <c r="ER566" s="463"/>
      <c r="ES566" s="463"/>
      <c r="ET566" s="463"/>
      <c r="EU566" s="463"/>
    </row>
    <row r="567" spans="1:151">
      <c r="A567" s="464"/>
      <c r="B567" s="162"/>
      <c r="C567" s="161"/>
      <c r="D567" s="69" t="s">
        <v>237</v>
      </c>
      <c r="E567" s="146"/>
      <c r="F567" s="149"/>
      <c r="G567" s="132"/>
      <c r="H567" s="450"/>
      <c r="I567" s="137" t="str">
        <f>IF(ISNUMBER(E567),SUM(G567:H567),"")</f>
        <v/>
      </c>
      <c r="J567" s="223" t="str">
        <f>IF(ISNUMBER(I567),I567*E567,"")</f>
        <v/>
      </c>
      <c r="K567" s="463"/>
      <c r="L567" s="463"/>
      <c r="M567" s="463"/>
      <c r="N567" s="463"/>
      <c r="O567" s="463"/>
      <c r="P567" s="463"/>
      <c r="Q567" s="463"/>
      <c r="R567" s="463"/>
      <c r="S567" s="463"/>
      <c r="T567" s="463"/>
      <c r="U567" s="463"/>
      <c r="V567" s="463"/>
      <c r="W567" s="463"/>
      <c r="X567" s="463"/>
      <c r="Y567" s="463"/>
      <c r="Z567" s="463"/>
      <c r="AA567" s="463"/>
      <c r="AB567" s="463"/>
      <c r="AC567" s="463"/>
      <c r="AD567" s="463"/>
      <c r="AE567" s="463"/>
      <c r="AF567" s="463"/>
      <c r="AG567" s="463"/>
      <c r="AH567" s="463"/>
      <c r="AI567" s="463"/>
      <c r="AJ567" s="463"/>
      <c r="AK567" s="463"/>
      <c r="AL567" s="463"/>
      <c r="AM567" s="463"/>
      <c r="AN567" s="463"/>
      <c r="AO567" s="463"/>
      <c r="AP567" s="463"/>
      <c r="AQ567" s="463"/>
      <c r="AR567" s="463"/>
      <c r="AS567" s="463"/>
      <c r="AT567" s="463"/>
      <c r="AU567" s="463"/>
      <c r="AV567" s="463"/>
      <c r="AW567" s="463"/>
      <c r="AX567" s="463"/>
      <c r="AY567" s="463"/>
      <c r="AZ567" s="463"/>
      <c r="BA567" s="463"/>
      <c r="BB567" s="463"/>
      <c r="BC567" s="463"/>
      <c r="BD567" s="463"/>
      <c r="BE567" s="463"/>
      <c r="BF567" s="463"/>
      <c r="BG567" s="463"/>
      <c r="BH567" s="463"/>
      <c r="BI567" s="463"/>
      <c r="BJ567" s="463"/>
      <c r="BK567" s="463"/>
      <c r="BL567" s="463"/>
      <c r="BM567" s="463"/>
      <c r="BN567" s="463"/>
      <c r="BO567" s="463"/>
      <c r="BP567" s="463"/>
      <c r="BQ567" s="463"/>
      <c r="BR567" s="463"/>
      <c r="BS567" s="463"/>
      <c r="BT567" s="463"/>
      <c r="BU567" s="463"/>
      <c r="BV567" s="463"/>
      <c r="BW567" s="463"/>
      <c r="BX567" s="463"/>
      <c r="BY567" s="463"/>
      <c r="BZ567" s="463"/>
      <c r="CA567" s="463"/>
      <c r="CB567" s="463"/>
      <c r="CC567" s="463"/>
      <c r="CD567" s="463"/>
      <c r="CE567" s="463"/>
      <c r="CF567" s="463"/>
      <c r="CG567" s="463"/>
      <c r="CH567" s="463"/>
      <c r="CI567" s="463"/>
      <c r="CJ567" s="463"/>
      <c r="CK567" s="463"/>
      <c r="CL567" s="463"/>
      <c r="CM567" s="463"/>
      <c r="CN567" s="463"/>
      <c r="CO567" s="463"/>
      <c r="CP567" s="463"/>
      <c r="CQ567" s="463"/>
      <c r="CR567" s="463"/>
      <c r="CS567" s="463"/>
      <c r="CT567" s="463"/>
      <c r="CU567" s="463"/>
      <c r="CV567" s="463"/>
      <c r="CW567" s="463"/>
      <c r="CX567" s="463"/>
      <c r="CY567" s="463"/>
      <c r="CZ567" s="463"/>
      <c r="DA567" s="463"/>
      <c r="DB567" s="463"/>
      <c r="DC567" s="463"/>
      <c r="DD567" s="463"/>
      <c r="DE567" s="463"/>
      <c r="DF567" s="463"/>
      <c r="DG567" s="463"/>
      <c r="DH567" s="463"/>
      <c r="DI567" s="463"/>
      <c r="DJ567" s="463"/>
      <c r="DK567" s="463"/>
      <c r="DL567" s="463"/>
      <c r="DM567" s="463"/>
      <c r="DN567" s="463"/>
      <c r="DO567" s="463"/>
      <c r="DP567" s="463"/>
      <c r="DQ567" s="463"/>
      <c r="DR567" s="463"/>
      <c r="DS567" s="463"/>
      <c r="DT567" s="463"/>
      <c r="DU567" s="463"/>
      <c r="DV567" s="463"/>
      <c r="DW567" s="463"/>
      <c r="DX567" s="463"/>
      <c r="DY567" s="463"/>
      <c r="DZ567" s="463"/>
      <c r="EA567" s="463"/>
      <c r="EB567" s="463"/>
      <c r="EC567" s="463"/>
      <c r="ED567" s="463"/>
      <c r="EE567" s="463"/>
      <c r="EF567" s="463"/>
      <c r="EG567" s="463"/>
      <c r="EH567" s="463"/>
      <c r="EI567" s="463"/>
      <c r="EJ567" s="463"/>
      <c r="EK567" s="463"/>
      <c r="EL567" s="463"/>
      <c r="EM567" s="463"/>
      <c r="EN567" s="463"/>
      <c r="EO567" s="463"/>
      <c r="EP567" s="463"/>
      <c r="EQ567" s="463"/>
      <c r="ER567" s="463"/>
      <c r="ES567" s="463"/>
      <c r="ET567" s="463"/>
      <c r="EU567" s="463"/>
    </row>
    <row r="568" spans="1:151">
      <c r="A568" s="696"/>
      <c r="B568" s="162"/>
      <c r="C568" s="161"/>
      <c r="D568" s="69"/>
      <c r="E568" s="146"/>
      <c r="F568" s="149"/>
      <c r="G568" s="132"/>
      <c r="H568" s="450"/>
      <c r="K568" s="463"/>
      <c r="L568" s="463"/>
      <c r="M568" s="463"/>
      <c r="N568" s="463"/>
      <c r="O568" s="463"/>
      <c r="P568" s="463"/>
      <c r="Q568" s="463"/>
      <c r="R568" s="463"/>
      <c r="S568" s="463"/>
      <c r="T568" s="463"/>
      <c r="U568" s="463"/>
      <c r="V568" s="463"/>
      <c r="W568" s="463"/>
      <c r="X568" s="463"/>
      <c r="Y568" s="463"/>
      <c r="Z568" s="463"/>
      <c r="AA568" s="463"/>
      <c r="AB568" s="463"/>
      <c r="AC568" s="463"/>
      <c r="AD568" s="463"/>
      <c r="AE568" s="463"/>
      <c r="AF568" s="463"/>
      <c r="AG568" s="463"/>
      <c r="AH568" s="463"/>
      <c r="AI568" s="463"/>
      <c r="AJ568" s="463"/>
      <c r="AK568" s="463"/>
      <c r="AL568" s="463"/>
      <c r="AM568" s="463"/>
      <c r="AN568" s="463"/>
      <c r="AO568" s="463"/>
      <c r="AP568" s="463"/>
      <c r="AQ568" s="463"/>
      <c r="AR568" s="463"/>
      <c r="AS568" s="463"/>
      <c r="AT568" s="463"/>
      <c r="AU568" s="463"/>
      <c r="AV568" s="463"/>
      <c r="AW568" s="463"/>
      <c r="AX568" s="463"/>
      <c r="AY568" s="463"/>
      <c r="AZ568" s="463"/>
      <c r="BA568" s="463"/>
      <c r="BB568" s="463"/>
      <c r="BC568" s="463"/>
      <c r="BD568" s="463"/>
      <c r="BE568" s="463"/>
      <c r="BF568" s="463"/>
      <c r="BG568" s="463"/>
      <c r="BH568" s="463"/>
      <c r="BI568" s="463"/>
      <c r="BJ568" s="463"/>
      <c r="BK568" s="463"/>
      <c r="BL568" s="463"/>
      <c r="BM568" s="463"/>
      <c r="BN568" s="463"/>
      <c r="BO568" s="463"/>
      <c r="BP568" s="463"/>
      <c r="BQ568" s="463"/>
      <c r="BR568" s="463"/>
      <c r="BS568" s="463"/>
      <c r="BT568" s="463"/>
      <c r="BU568" s="463"/>
      <c r="BV568" s="463"/>
      <c r="BW568" s="463"/>
      <c r="BX568" s="463"/>
      <c r="BY568" s="463"/>
      <c r="BZ568" s="463"/>
      <c r="CA568" s="463"/>
      <c r="CB568" s="463"/>
      <c r="CC568" s="463"/>
      <c r="CD568" s="463"/>
      <c r="CE568" s="463"/>
      <c r="CF568" s="463"/>
      <c r="CG568" s="463"/>
      <c r="CH568" s="463"/>
      <c r="CI568" s="463"/>
      <c r="CJ568" s="463"/>
      <c r="CK568" s="463"/>
      <c r="CL568" s="463"/>
      <c r="CM568" s="463"/>
      <c r="CN568" s="463"/>
      <c r="CO568" s="463"/>
      <c r="CP568" s="463"/>
      <c r="CQ568" s="463"/>
      <c r="CR568" s="463"/>
      <c r="CS568" s="463"/>
      <c r="CT568" s="463"/>
      <c r="CU568" s="463"/>
      <c r="CV568" s="463"/>
      <c r="CW568" s="463"/>
      <c r="CX568" s="463"/>
      <c r="CY568" s="463"/>
      <c r="CZ568" s="463"/>
      <c r="DA568" s="463"/>
      <c r="DB568" s="463"/>
      <c r="DC568" s="463"/>
      <c r="DD568" s="463"/>
      <c r="DE568" s="463"/>
      <c r="DF568" s="463"/>
      <c r="DG568" s="463"/>
      <c r="DH568" s="463"/>
      <c r="DI568" s="463"/>
      <c r="DJ568" s="463"/>
      <c r="DK568" s="463"/>
      <c r="DL568" s="463"/>
      <c r="DM568" s="463"/>
      <c r="DN568" s="463"/>
      <c r="DO568" s="463"/>
      <c r="DP568" s="463"/>
      <c r="DQ568" s="463"/>
      <c r="DR568" s="463"/>
      <c r="DS568" s="463"/>
      <c r="DT568" s="463"/>
      <c r="DU568" s="463"/>
      <c r="DV568" s="463"/>
      <c r="DW568" s="463"/>
      <c r="DX568" s="463"/>
      <c r="DY568" s="463"/>
      <c r="DZ568" s="463"/>
      <c r="EA568" s="463"/>
      <c r="EB568" s="463"/>
      <c r="EC568" s="463"/>
      <c r="ED568" s="463"/>
      <c r="EE568" s="463"/>
      <c r="EF568" s="463"/>
      <c r="EG568" s="463"/>
      <c r="EH568" s="463"/>
      <c r="EI568" s="463"/>
      <c r="EJ568" s="463"/>
      <c r="EK568" s="463"/>
      <c r="EL568" s="463"/>
      <c r="EM568" s="463"/>
      <c r="EN568" s="463"/>
      <c r="EO568" s="463"/>
      <c r="EP568" s="463"/>
      <c r="EQ568" s="463"/>
      <c r="ER568" s="463"/>
      <c r="ES568" s="463"/>
      <c r="ET568" s="463"/>
      <c r="EU568" s="463"/>
    </row>
    <row r="569" spans="1:151">
      <c r="A569" s="696"/>
      <c r="B569" s="162"/>
      <c r="C569" s="161"/>
      <c r="D569" s="69"/>
      <c r="E569" s="146"/>
      <c r="F569" s="149"/>
      <c r="G569" s="132"/>
      <c r="H569" s="450"/>
      <c r="K569" s="463"/>
      <c r="L569" s="463"/>
      <c r="M569" s="463"/>
      <c r="N569" s="463"/>
      <c r="O569" s="463"/>
      <c r="P569" s="463"/>
      <c r="Q569" s="463"/>
      <c r="R569" s="463"/>
      <c r="S569" s="463"/>
      <c r="T569" s="463"/>
      <c r="U569" s="463"/>
      <c r="V569" s="463"/>
      <c r="W569" s="463"/>
      <c r="X569" s="463"/>
      <c r="Y569" s="463"/>
      <c r="Z569" s="463"/>
      <c r="AA569" s="463"/>
      <c r="AB569" s="463"/>
      <c r="AC569" s="463"/>
      <c r="AD569" s="463"/>
      <c r="AE569" s="463"/>
      <c r="AF569" s="463"/>
      <c r="AG569" s="463"/>
      <c r="AH569" s="463"/>
      <c r="AI569" s="463"/>
      <c r="AJ569" s="463"/>
      <c r="AK569" s="463"/>
      <c r="AL569" s="463"/>
      <c r="AM569" s="463"/>
      <c r="AN569" s="463"/>
      <c r="AO569" s="463"/>
      <c r="AP569" s="463"/>
      <c r="AQ569" s="463"/>
      <c r="AR569" s="463"/>
      <c r="AS569" s="463"/>
      <c r="AT569" s="463"/>
      <c r="AU569" s="463"/>
      <c r="AV569" s="463"/>
      <c r="AW569" s="463"/>
      <c r="AX569" s="463"/>
      <c r="AY569" s="463"/>
      <c r="AZ569" s="463"/>
      <c r="BA569" s="463"/>
      <c r="BB569" s="463"/>
      <c r="BC569" s="463"/>
      <c r="BD569" s="463"/>
      <c r="BE569" s="463"/>
      <c r="BF569" s="463"/>
      <c r="BG569" s="463"/>
      <c r="BH569" s="463"/>
      <c r="BI569" s="463"/>
      <c r="BJ569" s="463"/>
      <c r="BK569" s="463"/>
      <c r="BL569" s="463"/>
      <c r="BM569" s="463"/>
      <c r="BN569" s="463"/>
      <c r="BO569" s="463"/>
      <c r="BP569" s="463"/>
      <c r="BQ569" s="463"/>
      <c r="BR569" s="463"/>
      <c r="BS569" s="463"/>
      <c r="BT569" s="463"/>
      <c r="BU569" s="463"/>
      <c r="BV569" s="463"/>
      <c r="BW569" s="463"/>
      <c r="BX569" s="463"/>
      <c r="BY569" s="463"/>
      <c r="BZ569" s="463"/>
      <c r="CA569" s="463"/>
      <c r="CB569" s="463"/>
      <c r="CC569" s="463"/>
      <c r="CD569" s="463"/>
      <c r="CE569" s="463"/>
      <c r="CF569" s="463"/>
      <c r="CG569" s="463"/>
      <c r="CH569" s="463"/>
      <c r="CI569" s="463"/>
      <c r="CJ569" s="463"/>
      <c r="CK569" s="463"/>
      <c r="CL569" s="463"/>
      <c r="CM569" s="463"/>
      <c r="CN569" s="463"/>
      <c r="CO569" s="463"/>
      <c r="CP569" s="463"/>
      <c r="CQ569" s="463"/>
      <c r="CR569" s="463"/>
      <c r="CS569" s="463"/>
      <c r="CT569" s="463"/>
      <c r="CU569" s="463"/>
      <c r="CV569" s="463"/>
      <c r="CW569" s="463"/>
      <c r="CX569" s="463"/>
      <c r="CY569" s="463"/>
      <c r="CZ569" s="463"/>
      <c r="DA569" s="463"/>
      <c r="DB569" s="463"/>
      <c r="DC569" s="463"/>
      <c r="DD569" s="463"/>
      <c r="DE569" s="463"/>
      <c r="DF569" s="463"/>
      <c r="DG569" s="463"/>
      <c r="DH569" s="463"/>
      <c r="DI569" s="463"/>
      <c r="DJ569" s="463"/>
      <c r="DK569" s="463"/>
      <c r="DL569" s="463"/>
      <c r="DM569" s="463"/>
      <c r="DN569" s="463"/>
      <c r="DO569" s="463"/>
      <c r="DP569" s="463"/>
      <c r="DQ569" s="463"/>
      <c r="DR569" s="463"/>
      <c r="DS569" s="463"/>
      <c r="DT569" s="463"/>
      <c r="DU569" s="463"/>
      <c r="DV569" s="463"/>
      <c r="DW569" s="463"/>
      <c r="DX569" s="463"/>
      <c r="DY569" s="463"/>
      <c r="DZ569" s="463"/>
      <c r="EA569" s="463"/>
      <c r="EB569" s="463"/>
      <c r="EC569" s="463"/>
      <c r="ED569" s="463"/>
      <c r="EE569" s="463"/>
      <c r="EF569" s="463"/>
      <c r="EG569" s="463"/>
      <c r="EH569" s="463"/>
      <c r="EI569" s="463"/>
      <c r="EJ569" s="463"/>
      <c r="EK569" s="463"/>
      <c r="EL569" s="463"/>
      <c r="EM569" s="463"/>
      <c r="EN569" s="463"/>
      <c r="EO569" s="463"/>
      <c r="EP569" s="463"/>
      <c r="EQ569" s="463"/>
      <c r="ER569" s="463"/>
      <c r="ES569" s="463"/>
      <c r="ET569" s="463"/>
      <c r="EU569" s="463"/>
    </row>
    <row r="570" spans="1:151" s="67" customFormat="1" ht="13.5" thickBot="1">
      <c r="A570" s="85"/>
      <c r="B570" s="77"/>
      <c r="C570" s="68"/>
      <c r="D570" s="69"/>
      <c r="E570" s="146"/>
      <c r="F570" s="23"/>
      <c r="G570" s="569"/>
      <c r="H570" s="450"/>
      <c r="I570" s="137" t="str">
        <f>IF(ISNUMBER(E570),SUM(G570:H570),"")</f>
        <v/>
      </c>
      <c r="J570" s="223" t="str">
        <f>IF(ISNUMBER(I570),I570*E570,"")</f>
        <v/>
      </c>
    </row>
    <row r="571" spans="1:151" s="58" customFormat="1" ht="23.25" thickBot="1">
      <c r="A571" s="448" t="s">
        <v>415</v>
      </c>
      <c r="B571" s="174" t="s">
        <v>410</v>
      </c>
      <c r="C571" s="65" t="s">
        <v>896</v>
      </c>
      <c r="D571" s="65" t="s">
        <v>154</v>
      </c>
      <c r="E571" s="211"/>
      <c r="F571" s="449"/>
      <c r="G571" s="91"/>
      <c r="H571" s="211"/>
      <c r="I571" s="212"/>
      <c r="J571" s="303">
        <f>SUM(J456:J570)</f>
        <v>0</v>
      </c>
    </row>
    <row r="572" spans="1:151" s="67" customFormat="1">
      <c r="A572" s="85"/>
      <c r="B572" s="77"/>
      <c r="C572" s="68"/>
      <c r="D572" s="69"/>
      <c r="E572" s="146"/>
      <c r="F572" s="23"/>
      <c r="G572" s="569"/>
      <c r="H572" s="450"/>
      <c r="I572" s="137"/>
      <c r="J572" s="223"/>
    </row>
    <row r="573" spans="1:151">
      <c r="A573" s="396" t="s">
        <v>415</v>
      </c>
      <c r="B573" s="264" t="s">
        <v>411</v>
      </c>
      <c r="C573" s="113" t="s">
        <v>850</v>
      </c>
      <c r="D573" s="113" t="s">
        <v>152</v>
      </c>
      <c r="E573" s="204"/>
      <c r="F573" s="444"/>
      <c r="G573" s="90"/>
      <c r="H573" s="571"/>
      <c r="I573" s="160"/>
      <c r="J573" s="227"/>
    </row>
    <row r="574" spans="1:151">
      <c r="A574" s="151"/>
      <c r="B574" s="77"/>
      <c r="C574" s="57"/>
      <c r="D574" s="57"/>
      <c r="E574" s="146"/>
      <c r="F574" s="312"/>
      <c r="H574" s="450"/>
      <c r="I574" s="137" t="str">
        <f>IF(ISNUMBER(E574),SUM(G574:H574),"")</f>
        <v/>
      </c>
      <c r="J574" s="223" t="str">
        <f>IF(ISNUMBER(I574),I574*E574,"")</f>
        <v/>
      </c>
    </row>
    <row r="575" spans="1:151" s="550" customFormat="1">
      <c r="A575" s="144" t="s">
        <v>415</v>
      </c>
      <c r="B575" s="208" t="s">
        <v>411</v>
      </c>
      <c r="C575" s="136" t="s">
        <v>410</v>
      </c>
      <c r="D575" s="747" t="s">
        <v>789</v>
      </c>
      <c r="E575" s="295">
        <f>(20+12.16)*2</f>
        <v>64.319999999999993</v>
      </c>
      <c r="F575" s="178" t="s">
        <v>388</v>
      </c>
      <c r="G575" s="575"/>
      <c r="H575" s="220"/>
      <c r="I575" s="587">
        <f>IF(ISNUMBER(E575),SUM(G575:H575),"")</f>
        <v>0</v>
      </c>
      <c r="J575" s="588">
        <f>IF(ISNUMBER(I575),I575*E575,"")</f>
        <v>0</v>
      </c>
    </row>
    <row r="576" spans="1:151" s="550" customFormat="1">
      <c r="A576" s="144"/>
      <c r="B576" s="208"/>
      <c r="C576" s="748"/>
      <c r="D576" s="749" t="s">
        <v>790</v>
      </c>
      <c r="E576" s="553"/>
      <c r="F576" s="178"/>
      <c r="G576" s="575"/>
      <c r="H576" s="220"/>
      <c r="I576" s="220"/>
      <c r="J576" s="223"/>
    </row>
    <row r="577" spans="1:10" s="550" customFormat="1" ht="45">
      <c r="A577" s="144"/>
      <c r="B577" s="208"/>
      <c r="C577" s="748"/>
      <c r="D577" s="749" t="s">
        <v>791</v>
      </c>
      <c r="E577" s="553"/>
      <c r="F577" s="178"/>
      <c r="G577" s="575"/>
      <c r="H577" s="220"/>
      <c r="I577" s="220"/>
      <c r="J577" s="223"/>
    </row>
    <row r="578" spans="1:10" s="550" customFormat="1" ht="22.5">
      <c r="A578" s="144"/>
      <c r="B578" s="208"/>
      <c r="C578" s="748"/>
      <c r="D578" s="749" t="s">
        <v>792</v>
      </c>
      <c r="E578" s="553"/>
      <c r="F578" s="178"/>
      <c r="G578" s="575"/>
      <c r="H578" s="220"/>
      <c r="I578" s="220"/>
      <c r="J578" s="223"/>
    </row>
    <row r="579" spans="1:10" s="550" customFormat="1" ht="22.5">
      <c r="A579" s="144"/>
      <c r="B579" s="208"/>
      <c r="C579" s="748"/>
      <c r="D579" s="749" t="s">
        <v>793</v>
      </c>
      <c r="E579" s="553"/>
      <c r="F579" s="178"/>
      <c r="G579" s="575"/>
      <c r="H579" s="220"/>
      <c r="I579" s="220"/>
      <c r="J579" s="223"/>
    </row>
    <row r="580" spans="1:10" s="550" customFormat="1" ht="22.5">
      <c r="A580" s="144"/>
      <c r="B580" s="208"/>
      <c r="C580" s="748"/>
      <c r="D580" s="749" t="s">
        <v>794</v>
      </c>
      <c r="E580" s="553"/>
      <c r="F580" s="178"/>
      <c r="G580" s="575"/>
      <c r="H580" s="220"/>
      <c r="I580" s="220"/>
      <c r="J580" s="223"/>
    </row>
    <row r="581" spans="1:10" s="550" customFormat="1">
      <c r="A581" s="208"/>
      <c r="B581" s="208"/>
      <c r="C581" s="748"/>
      <c r="D581" s="749"/>
      <c r="E581" s="553"/>
      <c r="F581" s="178"/>
      <c r="G581" s="575"/>
      <c r="H581" s="551"/>
      <c r="I581" s="549"/>
      <c r="J581" s="554"/>
    </row>
    <row r="582" spans="1:10" s="182" customFormat="1">
      <c r="A582" s="465"/>
      <c r="B582" s="465"/>
      <c r="C582" s="118"/>
      <c r="D582" s="747" t="s">
        <v>34</v>
      </c>
      <c r="E582" s="295"/>
      <c r="F582" s="178"/>
      <c r="G582" s="575"/>
      <c r="H582" s="450"/>
      <c r="I582" s="305" t="str">
        <f t="shared" ref="I582:I593" si="18">IF(ISNUMBER(E582),SUM(G582:H582),"")</f>
        <v/>
      </c>
      <c r="J582" s="576" t="str">
        <f t="shared" ref="J582:J593" si="19">IF(ISNUMBER(I582),I582*E582,"")</f>
        <v/>
      </c>
    </row>
    <row r="583" spans="1:10" s="182" customFormat="1" ht="22.5">
      <c r="A583" s="465"/>
      <c r="B583" s="465"/>
      <c r="C583" s="118"/>
      <c r="D583" s="749" t="s">
        <v>35</v>
      </c>
      <c r="E583" s="295"/>
      <c r="F583" s="178"/>
      <c r="G583" s="575"/>
      <c r="H583" s="450"/>
      <c r="I583" s="305" t="str">
        <f t="shared" si="18"/>
        <v/>
      </c>
      <c r="J583" s="576" t="str">
        <f t="shared" si="19"/>
        <v/>
      </c>
    </row>
    <row r="584" spans="1:10" s="182" customFormat="1" ht="22.5">
      <c r="A584" s="465"/>
      <c r="B584" s="465"/>
      <c r="C584" s="118"/>
      <c r="D584" s="749" t="s">
        <v>295</v>
      </c>
      <c r="E584" s="295"/>
      <c r="F584" s="178"/>
      <c r="G584" s="575"/>
      <c r="H584" s="450"/>
      <c r="I584" s="305" t="str">
        <f t="shared" si="18"/>
        <v/>
      </c>
      <c r="J584" s="576" t="str">
        <f t="shared" si="19"/>
        <v/>
      </c>
    </row>
    <row r="585" spans="1:10" s="182" customFormat="1" ht="22.5">
      <c r="A585" s="465"/>
      <c r="B585" s="465"/>
      <c r="C585" s="118"/>
      <c r="D585" s="749" t="s">
        <v>296</v>
      </c>
      <c r="E585" s="295"/>
      <c r="F585" s="178"/>
      <c r="G585" s="575"/>
      <c r="H585" s="450"/>
      <c r="I585" s="305" t="str">
        <f t="shared" si="18"/>
        <v/>
      </c>
      <c r="J585" s="576" t="str">
        <f t="shared" si="19"/>
        <v/>
      </c>
    </row>
    <row r="586" spans="1:10" s="182" customFormat="1" ht="22.5">
      <c r="A586" s="465"/>
      <c r="B586" s="465"/>
      <c r="C586" s="118"/>
      <c r="D586" s="749" t="s">
        <v>297</v>
      </c>
      <c r="E586" s="295"/>
      <c r="F586" s="178"/>
      <c r="G586" s="575"/>
      <c r="H586" s="450"/>
      <c r="I586" s="305" t="str">
        <f t="shared" si="18"/>
        <v/>
      </c>
      <c r="J586" s="576" t="str">
        <f t="shared" si="19"/>
        <v/>
      </c>
    </row>
    <row r="587" spans="1:10" s="182" customFormat="1" ht="22.5">
      <c r="A587" s="465"/>
      <c r="B587" s="465"/>
      <c r="C587" s="118"/>
      <c r="D587" s="749" t="s">
        <v>298</v>
      </c>
      <c r="E587" s="295"/>
      <c r="F587" s="178"/>
      <c r="G587" s="575"/>
      <c r="H587" s="450"/>
      <c r="I587" s="305" t="str">
        <f t="shared" si="18"/>
        <v/>
      </c>
      <c r="J587" s="576" t="str">
        <f t="shared" si="19"/>
        <v/>
      </c>
    </row>
    <row r="588" spans="1:10" s="182" customFormat="1" ht="22.5">
      <c r="A588" s="465"/>
      <c r="B588" s="465"/>
      <c r="C588" s="118"/>
      <c r="D588" s="749" t="s">
        <v>61</v>
      </c>
      <c r="E588" s="295"/>
      <c r="F588" s="178"/>
      <c r="G588" s="575"/>
      <c r="H588" s="450"/>
      <c r="I588" s="305" t="str">
        <f t="shared" si="18"/>
        <v/>
      </c>
      <c r="J588" s="576" t="str">
        <f t="shared" si="19"/>
        <v/>
      </c>
    </row>
    <row r="589" spans="1:10" s="182" customFormat="1" ht="22.5">
      <c r="A589" s="465"/>
      <c r="B589" s="465"/>
      <c r="C589" s="118"/>
      <c r="D589" s="749" t="s">
        <v>62</v>
      </c>
      <c r="E589" s="295"/>
      <c r="F589" s="178"/>
      <c r="G589" s="575"/>
      <c r="H589" s="450"/>
      <c r="I589" s="305" t="str">
        <f t="shared" si="18"/>
        <v/>
      </c>
      <c r="J589" s="576" t="str">
        <f t="shared" si="19"/>
        <v/>
      </c>
    </row>
    <row r="590" spans="1:10" s="182" customFormat="1" ht="22.5">
      <c r="A590" s="465"/>
      <c r="B590" s="465"/>
      <c r="C590" s="118"/>
      <c r="D590" s="749" t="s">
        <v>332</v>
      </c>
      <c r="E590" s="295"/>
      <c r="F590" s="178"/>
      <c r="G590" s="575"/>
      <c r="H590" s="450"/>
      <c r="I590" s="305" t="str">
        <f t="shared" si="18"/>
        <v/>
      </c>
      <c r="J590" s="576" t="str">
        <f t="shared" si="19"/>
        <v/>
      </c>
    </row>
    <row r="591" spans="1:10" s="182" customFormat="1" ht="33.75">
      <c r="A591" s="465"/>
      <c r="B591" s="465"/>
      <c r="C591" s="118"/>
      <c r="D591" s="749" t="s">
        <v>233</v>
      </c>
      <c r="E591" s="295"/>
      <c r="F591" s="178"/>
      <c r="G591" s="575"/>
      <c r="H591" s="450"/>
      <c r="I591" s="305" t="str">
        <f t="shared" si="18"/>
        <v/>
      </c>
      <c r="J591" s="576" t="str">
        <f t="shared" si="19"/>
        <v/>
      </c>
    </row>
    <row r="592" spans="1:10" s="182" customFormat="1">
      <c r="A592" s="465"/>
      <c r="B592" s="465"/>
      <c r="C592" s="118"/>
      <c r="D592" s="749" t="s">
        <v>788</v>
      </c>
      <c r="E592" s="295"/>
      <c r="F592" s="178"/>
      <c r="G592" s="575"/>
      <c r="H592" s="450"/>
      <c r="I592" s="305" t="str">
        <f t="shared" si="18"/>
        <v/>
      </c>
      <c r="J592" s="576" t="str">
        <f t="shared" si="19"/>
        <v/>
      </c>
    </row>
    <row r="593" spans="1:10" s="182" customFormat="1">
      <c r="A593" s="465"/>
      <c r="B593" s="465"/>
      <c r="C593" s="118"/>
      <c r="D593" s="749" t="s">
        <v>234</v>
      </c>
      <c r="E593" s="295"/>
      <c r="F593" s="178"/>
      <c r="G593" s="575"/>
      <c r="H593" s="450"/>
      <c r="I593" s="305" t="str">
        <f t="shared" si="18"/>
        <v/>
      </c>
      <c r="J593" s="576" t="str">
        <f t="shared" si="19"/>
        <v/>
      </c>
    </row>
    <row r="594" spans="1:10" s="182" customFormat="1">
      <c r="A594" s="465"/>
      <c r="B594" s="465"/>
      <c r="C594" s="118"/>
      <c r="D594" s="69"/>
      <c r="E594" s="295"/>
      <c r="F594" s="178"/>
      <c r="G594" s="575"/>
      <c r="H594" s="450"/>
      <c r="I594" s="305"/>
      <c r="J594" s="576"/>
    </row>
    <row r="595" spans="1:10" s="182" customFormat="1">
      <c r="A595" s="66" t="s">
        <v>415</v>
      </c>
      <c r="B595" s="85" t="s">
        <v>411</v>
      </c>
      <c r="C595" s="116" t="s">
        <v>411</v>
      </c>
      <c r="D595" s="155" t="s">
        <v>917</v>
      </c>
      <c r="E595" s="295">
        <f>10.5*2</f>
        <v>21</v>
      </c>
      <c r="F595" s="149" t="s">
        <v>388</v>
      </c>
      <c r="G595" s="220"/>
      <c r="H595" s="220"/>
      <c r="I595" s="220">
        <f>SUM(G595:H595)</f>
        <v>0</v>
      </c>
      <c r="J595" s="223">
        <f>E595*I595</f>
        <v>0</v>
      </c>
    </row>
    <row r="596" spans="1:10" s="182" customFormat="1" ht="22.5">
      <c r="A596" s="465"/>
      <c r="B596" s="465"/>
      <c r="C596" s="116"/>
      <c r="D596" s="155" t="s">
        <v>675</v>
      </c>
      <c r="E596" s="295"/>
      <c r="F596" s="149"/>
      <c r="G596" s="375"/>
      <c r="H596" s="220"/>
      <c r="I596" s="220"/>
      <c r="J596" s="223"/>
    </row>
    <row r="597" spans="1:10" s="182" customFormat="1" ht="22.5">
      <c r="A597" s="465"/>
      <c r="B597" s="465"/>
      <c r="C597" s="118"/>
      <c r="D597" s="150" t="s">
        <v>492</v>
      </c>
      <c r="E597" s="295"/>
      <c r="F597" s="149"/>
      <c r="G597" s="575"/>
      <c r="H597" s="450"/>
      <c r="I597" s="305"/>
      <c r="J597" s="576"/>
    </row>
    <row r="598" spans="1:10" s="182" customFormat="1" ht="22.5">
      <c r="A598" s="465"/>
      <c r="B598" s="465"/>
      <c r="C598" s="118"/>
      <c r="D598" s="150" t="s">
        <v>920</v>
      </c>
      <c r="E598" s="295"/>
      <c r="F598" s="149"/>
      <c r="G598" s="575"/>
      <c r="H598" s="450"/>
      <c r="I598" s="305"/>
      <c r="J598" s="576"/>
    </row>
    <row r="599" spans="1:10" s="182" customFormat="1">
      <c r="A599" s="465"/>
      <c r="B599" s="465"/>
      <c r="C599" s="118"/>
      <c r="D599" s="150" t="s">
        <v>467</v>
      </c>
      <c r="E599" s="295"/>
      <c r="F599" s="149"/>
      <c r="G599" s="575"/>
      <c r="H599" s="450"/>
      <c r="I599" s="305"/>
      <c r="J599" s="576"/>
    </row>
    <row r="600" spans="1:10" s="182" customFormat="1">
      <c r="A600" s="465"/>
      <c r="B600" s="465"/>
      <c r="C600" s="118"/>
      <c r="D600" s="150" t="s">
        <v>450</v>
      </c>
      <c r="E600" s="295"/>
      <c r="F600" s="149"/>
      <c r="G600" s="575"/>
      <c r="H600" s="450"/>
      <c r="I600" s="305"/>
      <c r="J600" s="576"/>
    </row>
    <row r="601" spans="1:10" s="182" customFormat="1" ht="33.75">
      <c r="A601" s="465"/>
      <c r="B601" s="465"/>
      <c r="C601" s="118"/>
      <c r="D601" s="150" t="s">
        <v>919</v>
      </c>
      <c r="E601" s="295"/>
      <c r="F601" s="149"/>
      <c r="G601" s="575"/>
      <c r="H601" s="450"/>
      <c r="I601" s="305"/>
      <c r="J601" s="576"/>
    </row>
    <row r="602" spans="1:10" s="182" customFormat="1">
      <c r="A602" s="465"/>
      <c r="B602" s="465"/>
      <c r="C602" s="118"/>
      <c r="D602" s="150" t="s">
        <v>468</v>
      </c>
      <c r="E602" s="295"/>
      <c r="F602" s="149"/>
      <c r="G602" s="575"/>
      <c r="H602" s="450"/>
      <c r="I602" s="305"/>
      <c r="J602" s="576"/>
    </row>
    <row r="603" spans="1:10" s="182" customFormat="1" ht="22.5">
      <c r="A603" s="465"/>
      <c r="B603" s="465"/>
      <c r="C603" s="118"/>
      <c r="D603" s="69" t="s">
        <v>918</v>
      </c>
      <c r="E603" s="295"/>
      <c r="F603" s="149"/>
      <c r="G603" s="575"/>
      <c r="H603" s="450"/>
      <c r="I603" s="305"/>
      <c r="J603" s="576"/>
    </row>
    <row r="604" spans="1:10" s="182" customFormat="1">
      <c r="A604" s="465"/>
      <c r="B604" s="465"/>
      <c r="C604" s="118"/>
      <c r="D604" s="150" t="s">
        <v>469</v>
      </c>
      <c r="E604" s="295"/>
      <c r="F604" s="149"/>
      <c r="G604" s="575"/>
      <c r="H604" s="450"/>
      <c r="I604" s="305"/>
      <c r="J604" s="576"/>
    </row>
    <row r="605" spans="1:10" s="182" customFormat="1" ht="22.5">
      <c r="A605" s="465"/>
      <c r="B605" s="465"/>
      <c r="C605" s="118"/>
      <c r="D605" s="150" t="s">
        <v>493</v>
      </c>
      <c r="E605" s="295"/>
      <c r="F605" s="149"/>
      <c r="G605" s="575"/>
      <c r="H605" s="450"/>
      <c r="I605" s="305"/>
      <c r="J605" s="576"/>
    </row>
    <row r="606" spans="1:10" s="182" customFormat="1">
      <c r="A606" s="465"/>
      <c r="B606" s="465"/>
      <c r="C606" s="118"/>
      <c r="D606" s="150" t="s">
        <v>470</v>
      </c>
      <c r="E606" s="295"/>
      <c r="F606" s="149"/>
      <c r="G606" s="575"/>
      <c r="H606" s="450"/>
      <c r="I606" s="305"/>
      <c r="J606" s="576"/>
    </row>
    <row r="607" spans="1:10" s="182" customFormat="1">
      <c r="A607" s="465"/>
      <c r="B607" s="465"/>
      <c r="C607" s="118"/>
      <c r="D607" s="150"/>
      <c r="E607" s="295"/>
      <c r="F607" s="149"/>
      <c r="G607" s="575"/>
      <c r="H607" s="450"/>
      <c r="I607" s="305"/>
      <c r="J607" s="576"/>
    </row>
    <row r="608" spans="1:10" s="58" customFormat="1" ht="11.25">
      <c r="A608" s="66" t="s">
        <v>415</v>
      </c>
      <c r="B608" s="85" t="s">
        <v>411</v>
      </c>
      <c r="C608" s="68" t="s">
        <v>413</v>
      </c>
      <c r="D608" s="75" t="s">
        <v>395</v>
      </c>
      <c r="E608" s="197">
        <v>40</v>
      </c>
      <c r="F608" s="178" t="s">
        <v>305</v>
      </c>
      <c r="G608" s="375"/>
      <c r="H608" s="220"/>
      <c r="I608" s="220"/>
      <c r="J608" s="223"/>
    </row>
    <row r="609" spans="1:151" s="58" customFormat="1" ht="22.5">
      <c r="A609" s="13"/>
      <c r="B609" s="20"/>
      <c r="C609" s="57"/>
      <c r="D609" s="69" t="s">
        <v>396</v>
      </c>
      <c r="E609" s="197"/>
      <c r="F609" s="178"/>
      <c r="G609" s="22"/>
      <c r="H609" s="450"/>
      <c r="I609" s="137" t="str">
        <f>IF(ISNUMBER(E609),SUM(G609:H609),"")</f>
        <v/>
      </c>
      <c r="J609" s="223" t="str">
        <f>IF(ISNUMBER(I609),I609*E609,"")</f>
        <v/>
      </c>
    </row>
    <row r="610" spans="1:151" s="58" customFormat="1" ht="11.25">
      <c r="A610" s="467"/>
      <c r="B610" s="77"/>
      <c r="C610" s="131"/>
      <c r="D610" s="69" t="s">
        <v>436</v>
      </c>
      <c r="E610" s="197"/>
      <c r="F610" s="178"/>
      <c r="G610" s="22"/>
      <c r="H610" s="450"/>
      <c r="I610" s="137" t="str">
        <f>IF(ISNUMBER(E610),SUM(G610:H610),"")</f>
        <v/>
      </c>
      <c r="J610" s="223" t="str">
        <f>IF(ISNUMBER(I610),I610*E610,"")</f>
        <v/>
      </c>
    </row>
    <row r="611" spans="1:151" s="58" customFormat="1" ht="11.25">
      <c r="A611" s="467"/>
      <c r="B611" s="77"/>
      <c r="C611" s="131"/>
      <c r="D611" s="69"/>
      <c r="E611" s="197"/>
      <c r="F611" s="178"/>
      <c r="G611" s="22"/>
      <c r="H611" s="450"/>
      <c r="I611" s="137"/>
      <c r="J611" s="223"/>
    </row>
    <row r="612" spans="1:151" s="665" customFormat="1" ht="22.5">
      <c r="A612" s="151" t="s">
        <v>415</v>
      </c>
      <c r="B612" s="77" t="s">
        <v>411</v>
      </c>
      <c r="C612" s="172" t="s">
        <v>415</v>
      </c>
      <c r="D612" s="122" t="s">
        <v>600</v>
      </c>
      <c r="E612" s="146"/>
      <c r="F612" s="178"/>
      <c r="G612" s="664"/>
      <c r="H612" s="450"/>
      <c r="I612" s="137"/>
      <c r="J612" s="223"/>
    </row>
    <row r="613" spans="1:151" s="58" customFormat="1" ht="11.25">
      <c r="A613" s="467"/>
      <c r="B613" s="77"/>
      <c r="C613" s="131"/>
      <c r="D613" s="69" t="s">
        <v>822</v>
      </c>
      <c r="E613" s="197"/>
      <c r="F613" s="178"/>
      <c r="G613" s="22"/>
      <c r="H613" s="450"/>
      <c r="I613" s="137"/>
      <c r="J613" s="223"/>
    </row>
    <row r="614" spans="1:151" s="468" customFormat="1" ht="33.75">
      <c r="A614" s="19"/>
      <c r="B614" s="20"/>
      <c r="C614" s="131"/>
      <c r="D614" s="301" t="s">
        <v>823</v>
      </c>
      <c r="E614" s="197"/>
      <c r="F614" s="178"/>
      <c r="G614" s="664"/>
      <c r="H614" s="450"/>
      <c r="I614" s="137"/>
      <c r="J614" s="223"/>
    </row>
    <row r="615" spans="1:151" s="468" customFormat="1" ht="11.25">
      <c r="A615" s="19"/>
      <c r="B615" s="20"/>
      <c r="C615" s="172" t="s">
        <v>281</v>
      </c>
      <c r="D615" s="133" t="s">
        <v>1009</v>
      </c>
      <c r="E615" s="146">
        <v>1</v>
      </c>
      <c r="F615" s="178" t="s">
        <v>394</v>
      </c>
      <c r="G615" s="220"/>
      <c r="H615" s="220"/>
      <c r="I615" s="220">
        <f>SUM(G615:H615)</f>
        <v>0</v>
      </c>
      <c r="J615" s="223">
        <f>E615*I615</f>
        <v>0</v>
      </c>
    </row>
    <row r="616" spans="1:151" s="792" customFormat="1" ht="11.25">
      <c r="A616" s="783"/>
      <c r="B616" s="784"/>
      <c r="C616" s="785" t="s">
        <v>282</v>
      </c>
      <c r="D616" s="788" t="s">
        <v>1008</v>
      </c>
      <c r="E616" s="789">
        <v>2</v>
      </c>
      <c r="F616" s="786" t="s">
        <v>394</v>
      </c>
      <c r="G616" s="790"/>
      <c r="H616" s="790"/>
      <c r="I616" s="790">
        <f>SUM(G616:H616)</f>
        <v>0</v>
      </c>
      <c r="J616" s="791">
        <f>E616*I616</f>
        <v>0</v>
      </c>
    </row>
    <row r="617" spans="1:151" s="792" customFormat="1" ht="11.25">
      <c r="A617" s="783"/>
      <c r="B617" s="784"/>
      <c r="C617" s="785" t="s">
        <v>315</v>
      </c>
      <c r="D617" s="788" t="s">
        <v>922</v>
      </c>
      <c r="E617" s="793">
        <v>2</v>
      </c>
      <c r="F617" s="786" t="s">
        <v>394</v>
      </c>
      <c r="G617" s="790"/>
      <c r="H617" s="790"/>
      <c r="I617" s="790">
        <f>SUM(G617:H617)</f>
        <v>0</v>
      </c>
      <c r="J617" s="791">
        <f>E617*I617</f>
        <v>0</v>
      </c>
    </row>
    <row r="618" spans="1:151" s="665" customFormat="1">
      <c r="A618" s="151" t="s">
        <v>415</v>
      </c>
      <c r="B618" s="77" t="s">
        <v>411</v>
      </c>
      <c r="C618" s="172" t="s">
        <v>416</v>
      </c>
      <c r="D618" s="122" t="s">
        <v>487</v>
      </c>
      <c r="E618" s="146"/>
      <c r="F618" s="178"/>
      <c r="G618" s="549"/>
      <c r="H618" s="450"/>
      <c r="I618" s="137"/>
      <c r="J618" s="223"/>
    </row>
    <row r="619" spans="1:151" s="58" customFormat="1" ht="11.25">
      <c r="A619" s="467"/>
      <c r="B619" s="77"/>
      <c r="C619" s="131"/>
      <c r="D619" s="69" t="s">
        <v>599</v>
      </c>
      <c r="E619" s="197"/>
      <c r="F619" s="178"/>
      <c r="G619" s="22"/>
      <c r="H619" s="450"/>
      <c r="I619" s="137"/>
      <c r="J619" s="223"/>
    </row>
    <row r="620" spans="1:151" s="468" customFormat="1" ht="22.5">
      <c r="A620" s="19"/>
      <c r="B620" s="20"/>
      <c r="C620" s="131"/>
      <c r="D620" s="301" t="s">
        <v>486</v>
      </c>
      <c r="E620" s="197"/>
      <c r="F620" s="178"/>
      <c r="G620" s="664"/>
      <c r="H620" s="450"/>
      <c r="I620" s="137"/>
      <c r="J620" s="223"/>
    </row>
    <row r="621" spans="1:151">
      <c r="A621" s="66" t="s">
        <v>415</v>
      </c>
      <c r="B621" s="85" t="s">
        <v>411</v>
      </c>
      <c r="C621" s="129" t="s">
        <v>418</v>
      </c>
      <c r="D621" s="75" t="s">
        <v>871</v>
      </c>
      <c r="E621" s="146">
        <v>8</v>
      </c>
      <c r="F621" s="178" t="s">
        <v>394</v>
      </c>
      <c r="G621" s="220"/>
      <c r="H621" s="220"/>
      <c r="I621" s="220">
        <f>SUM(G621:H621)</f>
        <v>0</v>
      </c>
      <c r="J621" s="223">
        <f>E621*I621</f>
        <v>0</v>
      </c>
      <c r="K621" s="463"/>
      <c r="L621" s="463"/>
      <c r="M621" s="463"/>
      <c r="N621" s="463"/>
      <c r="O621" s="463"/>
      <c r="P621" s="463"/>
      <c r="Q621" s="463"/>
      <c r="R621" s="463"/>
      <c r="S621" s="463"/>
      <c r="T621" s="463"/>
      <c r="U621" s="463"/>
      <c r="V621" s="463"/>
      <c r="W621" s="463"/>
      <c r="X621" s="463"/>
      <c r="Y621" s="463"/>
      <c r="Z621" s="463"/>
      <c r="AA621" s="463"/>
      <c r="AB621" s="463"/>
      <c r="AC621" s="463"/>
      <c r="AD621" s="463"/>
      <c r="AE621" s="463"/>
      <c r="AF621" s="463"/>
      <c r="AG621" s="463"/>
      <c r="AH621" s="463"/>
      <c r="AI621" s="463"/>
      <c r="AJ621" s="463"/>
      <c r="AK621" s="463"/>
      <c r="AL621" s="463"/>
      <c r="AM621" s="463"/>
      <c r="AN621" s="463"/>
      <c r="AO621" s="463"/>
      <c r="AP621" s="463"/>
      <c r="AQ621" s="463"/>
      <c r="AR621" s="463"/>
      <c r="AS621" s="463"/>
      <c r="AT621" s="463"/>
      <c r="AU621" s="463"/>
      <c r="AV621" s="463"/>
      <c r="AW621" s="463"/>
      <c r="AX621" s="463"/>
      <c r="AY621" s="463"/>
      <c r="AZ621" s="463"/>
      <c r="BA621" s="463"/>
      <c r="BB621" s="463"/>
      <c r="BC621" s="463"/>
      <c r="BD621" s="463"/>
      <c r="BE621" s="463"/>
      <c r="BF621" s="463"/>
      <c r="BG621" s="463"/>
      <c r="BH621" s="463"/>
      <c r="BI621" s="463"/>
      <c r="BJ621" s="463"/>
      <c r="BK621" s="463"/>
      <c r="BL621" s="463"/>
      <c r="BM621" s="463"/>
      <c r="BN621" s="463"/>
      <c r="BO621" s="463"/>
      <c r="BP621" s="463"/>
      <c r="BQ621" s="463"/>
      <c r="BR621" s="463"/>
      <c r="BS621" s="463"/>
      <c r="BT621" s="463"/>
      <c r="BU621" s="463"/>
      <c r="BV621" s="463"/>
      <c r="BW621" s="463"/>
      <c r="BX621" s="463"/>
      <c r="BY621" s="463"/>
      <c r="BZ621" s="463"/>
      <c r="CA621" s="463"/>
      <c r="CB621" s="463"/>
      <c r="CC621" s="463"/>
      <c r="CD621" s="463"/>
      <c r="CE621" s="463"/>
      <c r="CF621" s="463"/>
      <c r="CG621" s="463"/>
      <c r="CH621" s="463"/>
      <c r="CI621" s="463"/>
      <c r="CJ621" s="463"/>
      <c r="CK621" s="463"/>
      <c r="CL621" s="463"/>
      <c r="CM621" s="463"/>
      <c r="CN621" s="463"/>
      <c r="CO621" s="463"/>
      <c r="CP621" s="463"/>
      <c r="CQ621" s="463"/>
      <c r="CR621" s="463"/>
      <c r="CS621" s="463"/>
      <c r="CT621" s="463"/>
      <c r="CU621" s="463"/>
      <c r="CV621" s="463"/>
      <c r="CW621" s="463"/>
      <c r="CX621" s="463"/>
      <c r="CY621" s="463"/>
      <c r="CZ621" s="463"/>
      <c r="DA621" s="463"/>
      <c r="DB621" s="463"/>
      <c r="DC621" s="463"/>
      <c r="DD621" s="463"/>
      <c r="DE621" s="463"/>
      <c r="DF621" s="463"/>
      <c r="DG621" s="463"/>
      <c r="DH621" s="463"/>
      <c r="DI621" s="463"/>
      <c r="DJ621" s="463"/>
      <c r="DK621" s="463"/>
      <c r="DL621" s="463"/>
      <c r="DM621" s="463"/>
      <c r="DN621" s="463"/>
      <c r="DO621" s="463"/>
      <c r="DP621" s="463"/>
      <c r="DQ621" s="463"/>
      <c r="DR621" s="463"/>
      <c r="DS621" s="463"/>
      <c r="DT621" s="463"/>
      <c r="DU621" s="463"/>
      <c r="DV621" s="463"/>
      <c r="DW621" s="463"/>
      <c r="DX621" s="463"/>
      <c r="DY621" s="463"/>
      <c r="DZ621" s="463"/>
      <c r="EA621" s="463"/>
      <c r="EB621" s="463"/>
      <c r="EC621" s="463"/>
      <c r="ED621" s="463"/>
      <c r="EE621" s="463"/>
      <c r="EF621" s="463"/>
      <c r="EG621" s="463"/>
      <c r="EH621" s="463"/>
      <c r="EI621" s="463"/>
      <c r="EJ621" s="463"/>
      <c r="EK621" s="463"/>
      <c r="EL621" s="463"/>
      <c r="EM621" s="463"/>
      <c r="EN621" s="463"/>
      <c r="EO621" s="463"/>
      <c r="EP621" s="463"/>
      <c r="EQ621" s="463"/>
      <c r="ER621" s="463"/>
      <c r="ES621" s="463"/>
      <c r="ET621" s="463"/>
      <c r="EU621" s="463"/>
    </row>
    <row r="622" spans="1:151" ht="22.5">
      <c r="A622" s="469"/>
      <c r="B622" s="130"/>
      <c r="C622" s="130"/>
      <c r="D622" s="134" t="s">
        <v>439</v>
      </c>
      <c r="F622" s="178"/>
      <c r="G622" s="103"/>
      <c r="H622" s="450"/>
      <c r="I622" s="137" t="str">
        <f>IF(ISNUMBER(E622),SUM(G622:H622),"")</f>
        <v/>
      </c>
      <c r="J622" s="223" t="str">
        <f>IF(ISNUMBER(I622),I622*E622,"")</f>
        <v/>
      </c>
      <c r="K622" s="463"/>
      <c r="L622" s="463"/>
      <c r="M622" s="463"/>
      <c r="N622" s="463"/>
      <c r="O622" s="463"/>
      <c r="P622" s="463"/>
      <c r="Q622" s="463"/>
      <c r="R622" s="463"/>
      <c r="S622" s="463"/>
      <c r="T622" s="463"/>
      <c r="U622" s="463"/>
      <c r="V622" s="463"/>
      <c r="W622" s="463"/>
      <c r="X622" s="463"/>
      <c r="Y622" s="463"/>
      <c r="Z622" s="463"/>
      <c r="AA622" s="463"/>
      <c r="AB622" s="463"/>
      <c r="AC622" s="463"/>
      <c r="AD622" s="463"/>
      <c r="AE622" s="463"/>
      <c r="AF622" s="463"/>
      <c r="AG622" s="463"/>
      <c r="AH622" s="463"/>
      <c r="AI622" s="463"/>
      <c r="AJ622" s="463"/>
      <c r="AK622" s="463"/>
      <c r="AL622" s="463"/>
      <c r="AM622" s="463"/>
      <c r="AN622" s="463"/>
      <c r="AO622" s="463"/>
      <c r="AP622" s="463"/>
      <c r="AQ622" s="463"/>
      <c r="AR622" s="463"/>
      <c r="AS622" s="463"/>
      <c r="AT622" s="463"/>
      <c r="AU622" s="463"/>
      <c r="AV622" s="463"/>
      <c r="AW622" s="463"/>
      <c r="AX622" s="463"/>
      <c r="AY622" s="463"/>
      <c r="AZ622" s="463"/>
      <c r="BA622" s="463"/>
      <c r="BB622" s="463"/>
      <c r="BC622" s="463"/>
      <c r="BD622" s="463"/>
      <c r="BE622" s="463"/>
      <c r="BF622" s="463"/>
      <c r="BG622" s="463"/>
      <c r="BH622" s="463"/>
      <c r="BI622" s="463"/>
      <c r="BJ622" s="463"/>
      <c r="BK622" s="463"/>
      <c r="BL622" s="463"/>
      <c r="BM622" s="463"/>
      <c r="BN622" s="463"/>
      <c r="BO622" s="463"/>
      <c r="BP622" s="463"/>
      <c r="BQ622" s="463"/>
      <c r="BR622" s="463"/>
      <c r="BS622" s="463"/>
      <c r="BT622" s="463"/>
      <c r="BU622" s="463"/>
      <c r="BV622" s="463"/>
      <c r="BW622" s="463"/>
      <c r="BX622" s="463"/>
      <c r="BY622" s="463"/>
      <c r="BZ622" s="463"/>
      <c r="CA622" s="463"/>
      <c r="CB622" s="463"/>
      <c r="CC622" s="463"/>
      <c r="CD622" s="463"/>
      <c r="CE622" s="463"/>
      <c r="CF622" s="463"/>
      <c r="CG622" s="463"/>
      <c r="CH622" s="463"/>
      <c r="CI622" s="463"/>
      <c r="CJ622" s="463"/>
      <c r="CK622" s="463"/>
      <c r="CL622" s="463"/>
      <c r="CM622" s="463"/>
      <c r="CN622" s="463"/>
      <c r="CO622" s="463"/>
      <c r="CP622" s="463"/>
      <c r="CQ622" s="463"/>
      <c r="CR622" s="463"/>
      <c r="CS622" s="463"/>
      <c r="CT622" s="463"/>
      <c r="CU622" s="463"/>
      <c r="CV622" s="463"/>
      <c r="CW622" s="463"/>
      <c r="CX622" s="463"/>
      <c r="CY622" s="463"/>
      <c r="CZ622" s="463"/>
      <c r="DA622" s="463"/>
      <c r="DB622" s="463"/>
      <c r="DC622" s="463"/>
      <c r="DD622" s="463"/>
      <c r="DE622" s="463"/>
      <c r="DF622" s="463"/>
      <c r="DG622" s="463"/>
      <c r="DH622" s="463"/>
      <c r="DI622" s="463"/>
      <c r="DJ622" s="463"/>
      <c r="DK622" s="463"/>
      <c r="DL622" s="463"/>
      <c r="DM622" s="463"/>
      <c r="DN622" s="463"/>
      <c r="DO622" s="463"/>
      <c r="DP622" s="463"/>
      <c r="DQ622" s="463"/>
      <c r="DR622" s="463"/>
      <c r="DS622" s="463"/>
      <c r="DT622" s="463"/>
      <c r="DU622" s="463"/>
      <c r="DV622" s="463"/>
      <c r="DW622" s="463"/>
      <c r="DX622" s="463"/>
      <c r="DY622" s="463"/>
      <c r="DZ622" s="463"/>
      <c r="EA622" s="463"/>
      <c r="EB622" s="463"/>
      <c r="EC622" s="463"/>
      <c r="ED622" s="463"/>
      <c r="EE622" s="463"/>
      <c r="EF622" s="463"/>
      <c r="EG622" s="463"/>
      <c r="EH622" s="463"/>
      <c r="EI622" s="463"/>
      <c r="EJ622" s="463"/>
      <c r="EK622" s="463"/>
      <c r="EL622" s="463"/>
      <c r="EM622" s="463"/>
      <c r="EN622" s="463"/>
      <c r="EO622" s="463"/>
      <c r="EP622" s="463"/>
      <c r="EQ622" s="463"/>
      <c r="ER622" s="463"/>
      <c r="ES622" s="463"/>
      <c r="ET622" s="463"/>
      <c r="EU622" s="463"/>
    </row>
    <row r="623" spans="1:151">
      <c r="A623" s="469"/>
      <c r="B623" s="130"/>
      <c r="C623" s="130"/>
      <c r="D623" s="134" t="s">
        <v>237</v>
      </c>
      <c r="F623" s="178"/>
      <c r="G623" s="103"/>
      <c r="H623" s="450"/>
      <c r="K623" s="463"/>
      <c r="L623" s="463"/>
      <c r="M623" s="463"/>
      <c r="N623" s="463"/>
      <c r="O623" s="463"/>
      <c r="P623" s="463"/>
      <c r="Q623" s="463"/>
      <c r="R623" s="463"/>
      <c r="S623" s="463"/>
      <c r="T623" s="463"/>
      <c r="U623" s="463"/>
      <c r="V623" s="463"/>
      <c r="W623" s="463"/>
      <c r="X623" s="463"/>
      <c r="Y623" s="463"/>
      <c r="Z623" s="463"/>
      <c r="AA623" s="463"/>
      <c r="AB623" s="463"/>
      <c r="AC623" s="463"/>
      <c r="AD623" s="463"/>
      <c r="AE623" s="463"/>
      <c r="AF623" s="463"/>
      <c r="AG623" s="463"/>
      <c r="AH623" s="463"/>
      <c r="AI623" s="463"/>
      <c r="AJ623" s="463"/>
      <c r="AK623" s="463"/>
      <c r="AL623" s="463"/>
      <c r="AM623" s="463"/>
      <c r="AN623" s="463"/>
      <c r="AO623" s="463"/>
      <c r="AP623" s="463"/>
      <c r="AQ623" s="463"/>
      <c r="AR623" s="463"/>
      <c r="AS623" s="463"/>
      <c r="AT623" s="463"/>
      <c r="AU623" s="463"/>
      <c r="AV623" s="463"/>
      <c r="AW623" s="463"/>
      <c r="AX623" s="463"/>
      <c r="AY623" s="463"/>
      <c r="AZ623" s="463"/>
      <c r="BA623" s="463"/>
      <c r="BB623" s="463"/>
      <c r="BC623" s="463"/>
      <c r="BD623" s="463"/>
      <c r="BE623" s="463"/>
      <c r="BF623" s="463"/>
      <c r="BG623" s="463"/>
      <c r="BH623" s="463"/>
      <c r="BI623" s="463"/>
      <c r="BJ623" s="463"/>
      <c r="BK623" s="463"/>
      <c r="BL623" s="463"/>
      <c r="BM623" s="463"/>
      <c r="BN623" s="463"/>
      <c r="BO623" s="463"/>
      <c r="BP623" s="463"/>
      <c r="BQ623" s="463"/>
      <c r="BR623" s="463"/>
      <c r="BS623" s="463"/>
      <c r="BT623" s="463"/>
      <c r="BU623" s="463"/>
      <c r="BV623" s="463"/>
      <c r="BW623" s="463"/>
      <c r="BX623" s="463"/>
      <c r="BY623" s="463"/>
      <c r="BZ623" s="463"/>
      <c r="CA623" s="463"/>
      <c r="CB623" s="463"/>
      <c r="CC623" s="463"/>
      <c r="CD623" s="463"/>
      <c r="CE623" s="463"/>
      <c r="CF623" s="463"/>
      <c r="CG623" s="463"/>
      <c r="CH623" s="463"/>
      <c r="CI623" s="463"/>
      <c r="CJ623" s="463"/>
      <c r="CK623" s="463"/>
      <c r="CL623" s="463"/>
      <c r="CM623" s="463"/>
      <c r="CN623" s="463"/>
      <c r="CO623" s="463"/>
      <c r="CP623" s="463"/>
      <c r="CQ623" s="463"/>
      <c r="CR623" s="463"/>
      <c r="CS623" s="463"/>
      <c r="CT623" s="463"/>
      <c r="CU623" s="463"/>
      <c r="CV623" s="463"/>
      <c r="CW623" s="463"/>
      <c r="CX623" s="463"/>
      <c r="CY623" s="463"/>
      <c r="CZ623" s="463"/>
      <c r="DA623" s="463"/>
      <c r="DB623" s="463"/>
      <c r="DC623" s="463"/>
      <c r="DD623" s="463"/>
      <c r="DE623" s="463"/>
      <c r="DF623" s="463"/>
      <c r="DG623" s="463"/>
      <c r="DH623" s="463"/>
      <c r="DI623" s="463"/>
      <c r="DJ623" s="463"/>
      <c r="DK623" s="463"/>
      <c r="DL623" s="463"/>
      <c r="DM623" s="463"/>
      <c r="DN623" s="463"/>
      <c r="DO623" s="463"/>
      <c r="DP623" s="463"/>
      <c r="DQ623" s="463"/>
      <c r="DR623" s="463"/>
      <c r="DS623" s="463"/>
      <c r="DT623" s="463"/>
      <c r="DU623" s="463"/>
      <c r="DV623" s="463"/>
      <c r="DW623" s="463"/>
      <c r="DX623" s="463"/>
      <c r="DY623" s="463"/>
      <c r="DZ623" s="463"/>
      <c r="EA623" s="463"/>
      <c r="EB623" s="463"/>
      <c r="EC623" s="463"/>
      <c r="ED623" s="463"/>
      <c r="EE623" s="463"/>
      <c r="EF623" s="463"/>
      <c r="EG623" s="463"/>
      <c r="EH623" s="463"/>
      <c r="EI623" s="463"/>
      <c r="EJ623" s="463"/>
      <c r="EK623" s="463"/>
      <c r="EL623" s="463"/>
      <c r="EM623" s="463"/>
      <c r="EN623" s="463"/>
      <c r="EO623" s="463"/>
      <c r="EP623" s="463"/>
      <c r="EQ623" s="463"/>
      <c r="ER623" s="463"/>
      <c r="ES623" s="463"/>
      <c r="ET623" s="463"/>
      <c r="EU623" s="463"/>
    </row>
    <row r="624" spans="1:151">
      <c r="A624" s="469"/>
      <c r="B624" s="130"/>
      <c r="C624" s="130"/>
      <c r="D624" s="134" t="s">
        <v>437</v>
      </c>
      <c r="F624" s="178"/>
      <c r="G624" s="103"/>
      <c r="H624" s="450"/>
      <c r="K624" s="463"/>
      <c r="L624" s="463"/>
      <c r="M624" s="463"/>
      <c r="N624" s="463"/>
      <c r="O624" s="463"/>
      <c r="P624" s="463"/>
      <c r="Q624" s="463"/>
      <c r="R624" s="463"/>
      <c r="S624" s="463"/>
      <c r="T624" s="463"/>
      <c r="U624" s="463"/>
      <c r="V624" s="463"/>
      <c r="W624" s="463"/>
      <c r="X624" s="463"/>
      <c r="Y624" s="463"/>
      <c r="Z624" s="463"/>
      <c r="AA624" s="463"/>
      <c r="AB624" s="463"/>
      <c r="AC624" s="463"/>
      <c r="AD624" s="463"/>
      <c r="AE624" s="463"/>
      <c r="AF624" s="463"/>
      <c r="AG624" s="463"/>
      <c r="AH624" s="463"/>
      <c r="AI624" s="463"/>
      <c r="AJ624" s="463"/>
      <c r="AK624" s="463"/>
      <c r="AL624" s="463"/>
      <c r="AM624" s="463"/>
      <c r="AN624" s="463"/>
      <c r="AO624" s="463"/>
      <c r="AP624" s="463"/>
      <c r="AQ624" s="463"/>
      <c r="AR624" s="463"/>
      <c r="AS624" s="463"/>
      <c r="AT624" s="463"/>
      <c r="AU624" s="463"/>
      <c r="AV624" s="463"/>
      <c r="AW624" s="463"/>
      <c r="AX624" s="463"/>
      <c r="AY624" s="463"/>
      <c r="AZ624" s="463"/>
      <c r="BA624" s="463"/>
      <c r="BB624" s="463"/>
      <c r="BC624" s="463"/>
      <c r="BD624" s="463"/>
      <c r="BE624" s="463"/>
      <c r="BF624" s="463"/>
      <c r="BG624" s="463"/>
      <c r="BH624" s="463"/>
      <c r="BI624" s="463"/>
      <c r="BJ624" s="463"/>
      <c r="BK624" s="463"/>
      <c r="BL624" s="463"/>
      <c r="BM624" s="463"/>
      <c r="BN624" s="463"/>
      <c r="BO624" s="463"/>
      <c r="BP624" s="463"/>
      <c r="BQ624" s="463"/>
      <c r="BR624" s="463"/>
      <c r="BS624" s="463"/>
      <c r="BT624" s="463"/>
      <c r="BU624" s="463"/>
      <c r="BV624" s="463"/>
      <c r="BW624" s="463"/>
      <c r="BX624" s="463"/>
      <c r="BY624" s="463"/>
      <c r="BZ624" s="463"/>
      <c r="CA624" s="463"/>
      <c r="CB624" s="463"/>
      <c r="CC624" s="463"/>
      <c r="CD624" s="463"/>
      <c r="CE624" s="463"/>
      <c r="CF624" s="463"/>
      <c r="CG624" s="463"/>
      <c r="CH624" s="463"/>
      <c r="CI624" s="463"/>
      <c r="CJ624" s="463"/>
      <c r="CK624" s="463"/>
      <c r="CL624" s="463"/>
      <c r="CM624" s="463"/>
      <c r="CN624" s="463"/>
      <c r="CO624" s="463"/>
      <c r="CP624" s="463"/>
      <c r="CQ624" s="463"/>
      <c r="CR624" s="463"/>
      <c r="CS624" s="463"/>
      <c r="CT624" s="463"/>
      <c r="CU624" s="463"/>
      <c r="CV624" s="463"/>
      <c r="CW624" s="463"/>
      <c r="CX624" s="463"/>
      <c r="CY624" s="463"/>
      <c r="CZ624" s="463"/>
      <c r="DA624" s="463"/>
      <c r="DB624" s="463"/>
      <c r="DC624" s="463"/>
      <c r="DD624" s="463"/>
      <c r="DE624" s="463"/>
      <c r="DF624" s="463"/>
      <c r="DG624" s="463"/>
      <c r="DH624" s="463"/>
      <c r="DI624" s="463"/>
      <c r="DJ624" s="463"/>
      <c r="DK624" s="463"/>
      <c r="DL624" s="463"/>
      <c r="DM624" s="463"/>
      <c r="DN624" s="463"/>
      <c r="DO624" s="463"/>
      <c r="DP624" s="463"/>
      <c r="DQ624" s="463"/>
      <c r="DR624" s="463"/>
      <c r="DS624" s="463"/>
      <c r="DT624" s="463"/>
      <c r="DU624" s="463"/>
      <c r="DV624" s="463"/>
      <c r="DW624" s="463"/>
      <c r="DX624" s="463"/>
      <c r="DY624" s="463"/>
      <c r="DZ624" s="463"/>
      <c r="EA624" s="463"/>
      <c r="EB624" s="463"/>
      <c r="EC624" s="463"/>
      <c r="ED624" s="463"/>
      <c r="EE624" s="463"/>
      <c r="EF624" s="463"/>
      <c r="EG624" s="463"/>
      <c r="EH624" s="463"/>
      <c r="EI624" s="463"/>
      <c r="EJ624" s="463"/>
      <c r="EK624" s="463"/>
      <c r="EL624" s="463"/>
      <c r="EM624" s="463"/>
      <c r="EN624" s="463"/>
      <c r="EO624" s="463"/>
      <c r="EP624" s="463"/>
      <c r="EQ624" s="463"/>
      <c r="ER624" s="463"/>
      <c r="ES624" s="463"/>
      <c r="ET624" s="463"/>
      <c r="EU624" s="463"/>
    </row>
    <row r="625" spans="1:151">
      <c r="A625" s="469"/>
      <c r="B625" s="130"/>
      <c r="C625" s="130"/>
      <c r="D625" s="134" t="s">
        <v>438</v>
      </c>
      <c r="E625" s="146"/>
      <c r="F625" s="178"/>
      <c r="G625" s="103"/>
      <c r="H625" s="450"/>
      <c r="I625" s="137" t="str">
        <f>IF(ISNUMBER(E625),SUM(G625:H625),"")</f>
        <v/>
      </c>
      <c r="J625" s="223" t="str">
        <f>IF(ISNUMBER(I625),I625*E625,"")</f>
        <v/>
      </c>
      <c r="K625" s="463"/>
      <c r="L625" s="463"/>
      <c r="M625" s="463"/>
      <c r="N625" s="463"/>
      <c r="O625" s="463"/>
      <c r="P625" s="463"/>
      <c r="Q625" s="463"/>
      <c r="R625" s="463"/>
      <c r="S625" s="463"/>
      <c r="T625" s="463"/>
      <c r="U625" s="463"/>
      <c r="V625" s="463"/>
      <c r="W625" s="463"/>
      <c r="X625" s="463"/>
      <c r="Y625" s="463"/>
      <c r="Z625" s="463"/>
      <c r="AA625" s="463"/>
      <c r="AB625" s="463"/>
      <c r="AC625" s="463"/>
      <c r="AD625" s="463"/>
      <c r="AE625" s="463"/>
      <c r="AF625" s="463"/>
      <c r="AG625" s="463"/>
      <c r="AH625" s="463"/>
      <c r="AI625" s="463"/>
      <c r="AJ625" s="463"/>
      <c r="AK625" s="463"/>
      <c r="AL625" s="463"/>
      <c r="AM625" s="463"/>
      <c r="AN625" s="463"/>
      <c r="AO625" s="463"/>
      <c r="AP625" s="463"/>
      <c r="AQ625" s="463"/>
      <c r="AR625" s="463"/>
      <c r="AS625" s="463"/>
      <c r="AT625" s="463"/>
      <c r="AU625" s="463"/>
      <c r="AV625" s="463"/>
      <c r="AW625" s="463"/>
      <c r="AX625" s="463"/>
      <c r="AY625" s="463"/>
      <c r="AZ625" s="463"/>
      <c r="BA625" s="463"/>
      <c r="BB625" s="463"/>
      <c r="BC625" s="463"/>
      <c r="BD625" s="463"/>
      <c r="BE625" s="463"/>
      <c r="BF625" s="463"/>
      <c r="BG625" s="463"/>
      <c r="BH625" s="463"/>
      <c r="BI625" s="463"/>
      <c r="BJ625" s="463"/>
      <c r="BK625" s="463"/>
      <c r="BL625" s="463"/>
      <c r="BM625" s="463"/>
      <c r="BN625" s="463"/>
      <c r="BO625" s="463"/>
      <c r="BP625" s="463"/>
      <c r="BQ625" s="463"/>
      <c r="BR625" s="463"/>
      <c r="BS625" s="463"/>
      <c r="BT625" s="463"/>
      <c r="BU625" s="463"/>
      <c r="BV625" s="463"/>
      <c r="BW625" s="463"/>
      <c r="BX625" s="463"/>
      <c r="BY625" s="463"/>
      <c r="BZ625" s="463"/>
      <c r="CA625" s="463"/>
      <c r="CB625" s="463"/>
      <c r="CC625" s="463"/>
      <c r="CD625" s="463"/>
      <c r="CE625" s="463"/>
      <c r="CF625" s="463"/>
      <c r="CG625" s="463"/>
      <c r="CH625" s="463"/>
      <c r="CI625" s="463"/>
      <c r="CJ625" s="463"/>
      <c r="CK625" s="463"/>
      <c r="CL625" s="463"/>
      <c r="CM625" s="463"/>
      <c r="CN625" s="463"/>
      <c r="CO625" s="463"/>
      <c r="CP625" s="463"/>
      <c r="CQ625" s="463"/>
      <c r="CR625" s="463"/>
      <c r="CS625" s="463"/>
      <c r="CT625" s="463"/>
      <c r="CU625" s="463"/>
      <c r="CV625" s="463"/>
      <c r="CW625" s="463"/>
      <c r="CX625" s="463"/>
      <c r="CY625" s="463"/>
      <c r="CZ625" s="463"/>
      <c r="DA625" s="463"/>
      <c r="DB625" s="463"/>
      <c r="DC625" s="463"/>
      <c r="DD625" s="463"/>
      <c r="DE625" s="463"/>
      <c r="DF625" s="463"/>
      <c r="DG625" s="463"/>
      <c r="DH625" s="463"/>
      <c r="DI625" s="463"/>
      <c r="DJ625" s="463"/>
      <c r="DK625" s="463"/>
      <c r="DL625" s="463"/>
      <c r="DM625" s="463"/>
      <c r="DN625" s="463"/>
      <c r="DO625" s="463"/>
      <c r="DP625" s="463"/>
      <c r="DQ625" s="463"/>
      <c r="DR625" s="463"/>
      <c r="DS625" s="463"/>
      <c r="DT625" s="463"/>
      <c r="DU625" s="463"/>
      <c r="DV625" s="463"/>
      <c r="DW625" s="463"/>
      <c r="DX625" s="463"/>
      <c r="DY625" s="463"/>
      <c r="DZ625" s="463"/>
      <c r="EA625" s="463"/>
      <c r="EB625" s="463"/>
      <c r="EC625" s="463"/>
      <c r="ED625" s="463"/>
      <c r="EE625" s="463"/>
      <c r="EF625" s="463"/>
      <c r="EG625" s="463"/>
      <c r="EH625" s="463"/>
      <c r="EI625" s="463"/>
      <c r="EJ625" s="463"/>
      <c r="EK625" s="463"/>
      <c r="EL625" s="463"/>
      <c r="EM625" s="463"/>
      <c r="EN625" s="463"/>
      <c r="EO625" s="463"/>
      <c r="EP625" s="463"/>
      <c r="EQ625" s="463"/>
      <c r="ER625" s="463"/>
      <c r="ES625" s="463"/>
      <c r="ET625" s="463"/>
      <c r="EU625" s="463"/>
    </row>
    <row r="626" spans="1:151">
      <c r="A626" s="19"/>
      <c r="B626" s="20"/>
      <c r="C626" s="3"/>
      <c r="D626" s="403" t="s">
        <v>673</v>
      </c>
      <c r="E626" s="404"/>
      <c r="F626" s="405"/>
      <c r="H626" s="220"/>
    </row>
    <row r="627" spans="1:151" s="274" customFormat="1">
      <c r="A627" s="66" t="s">
        <v>415</v>
      </c>
      <c r="B627" s="85" t="s">
        <v>411</v>
      </c>
      <c r="C627" s="128" t="s">
        <v>419</v>
      </c>
      <c r="D627" s="75" t="s">
        <v>10</v>
      </c>
      <c r="E627" s="146">
        <v>20</v>
      </c>
      <c r="F627" s="178" t="s">
        <v>305</v>
      </c>
      <c r="G627" s="375"/>
      <c r="H627" s="220"/>
      <c r="I627" s="220"/>
      <c r="J627" s="223"/>
    </row>
    <row r="628" spans="1:151" s="67" customFormat="1" ht="22.5">
      <c r="A628" s="66"/>
      <c r="B628" s="77"/>
      <c r="C628" s="128"/>
      <c r="D628" s="69" t="s">
        <v>770</v>
      </c>
      <c r="E628" s="298"/>
      <c r="F628" s="51"/>
      <c r="G628" s="22"/>
      <c r="H628" s="569"/>
      <c r="I628" s="22"/>
      <c r="J628" s="23"/>
    </row>
    <row r="629" spans="1:151">
      <c r="A629" s="66" t="s">
        <v>415</v>
      </c>
      <c r="B629" s="85" t="s">
        <v>411</v>
      </c>
      <c r="C629" s="129" t="s">
        <v>421</v>
      </c>
      <c r="D629" s="75" t="s">
        <v>1022</v>
      </c>
      <c r="E629" s="146">
        <v>19.54</v>
      </c>
      <c r="F629" s="178" t="s">
        <v>174</v>
      </c>
      <c r="G629" s="220"/>
      <c r="H629" s="220"/>
      <c r="I629" s="220">
        <f>SUM(G629:H629)</f>
        <v>0</v>
      </c>
      <c r="J629" s="223">
        <f>E629*I629</f>
        <v>0</v>
      </c>
      <c r="K629" s="463"/>
      <c r="L629" s="463"/>
      <c r="M629" s="463"/>
      <c r="N629" s="463"/>
      <c r="O629" s="463"/>
      <c r="P629" s="463"/>
      <c r="Q629" s="463"/>
      <c r="R629" s="463"/>
      <c r="S629" s="463"/>
      <c r="T629" s="463"/>
      <c r="U629" s="463"/>
      <c r="V629" s="463"/>
      <c r="W629" s="463"/>
      <c r="X629" s="463"/>
      <c r="Y629" s="463"/>
      <c r="Z629" s="463"/>
      <c r="AA629" s="463"/>
      <c r="AB629" s="463"/>
      <c r="AC629" s="463"/>
      <c r="AD629" s="463"/>
      <c r="AE629" s="463"/>
      <c r="AF629" s="463"/>
      <c r="AG629" s="463"/>
      <c r="AH629" s="463"/>
      <c r="AI629" s="463"/>
      <c r="AJ629" s="463"/>
      <c r="AK629" s="463"/>
      <c r="AL629" s="463"/>
      <c r="AM629" s="463"/>
      <c r="AN629" s="463"/>
      <c r="AO629" s="463"/>
      <c r="AP629" s="463"/>
      <c r="AQ629" s="463"/>
      <c r="AR629" s="463"/>
      <c r="AS629" s="463"/>
      <c r="AT629" s="463"/>
      <c r="AU629" s="463"/>
      <c r="AV629" s="463"/>
      <c r="AW629" s="463"/>
      <c r="AX629" s="463"/>
      <c r="AY629" s="463"/>
      <c r="AZ629" s="463"/>
      <c r="BA629" s="463"/>
      <c r="BB629" s="463"/>
      <c r="BC629" s="463"/>
      <c r="BD629" s="463"/>
      <c r="BE629" s="463"/>
      <c r="BF629" s="463"/>
      <c r="BG629" s="463"/>
      <c r="BH629" s="463"/>
      <c r="BI629" s="463"/>
      <c r="BJ629" s="463"/>
      <c r="BK629" s="463"/>
      <c r="BL629" s="463"/>
      <c r="BM629" s="463"/>
      <c r="BN629" s="463"/>
      <c r="BO629" s="463"/>
      <c r="BP629" s="463"/>
      <c r="BQ629" s="463"/>
      <c r="BR629" s="463"/>
      <c r="BS629" s="463"/>
      <c r="BT629" s="463"/>
      <c r="BU629" s="463"/>
      <c r="BV629" s="463"/>
      <c r="BW629" s="463"/>
      <c r="BX629" s="463"/>
      <c r="BY629" s="463"/>
      <c r="BZ629" s="463"/>
      <c r="CA629" s="463"/>
      <c r="CB629" s="463"/>
      <c r="CC629" s="463"/>
      <c r="CD629" s="463"/>
      <c r="CE629" s="463"/>
      <c r="CF629" s="463"/>
      <c r="CG629" s="463"/>
      <c r="CH629" s="463"/>
      <c r="CI629" s="463"/>
      <c r="CJ629" s="463"/>
      <c r="CK629" s="463"/>
      <c r="CL629" s="463"/>
      <c r="CM629" s="463"/>
      <c r="CN629" s="463"/>
      <c r="CO629" s="463"/>
      <c r="CP629" s="463"/>
      <c r="CQ629" s="463"/>
      <c r="CR629" s="463"/>
      <c r="CS629" s="463"/>
      <c r="CT629" s="463"/>
      <c r="CU629" s="463"/>
      <c r="CV629" s="463"/>
      <c r="CW629" s="463"/>
      <c r="CX629" s="463"/>
      <c r="CY629" s="463"/>
      <c r="CZ629" s="463"/>
      <c r="DA629" s="463"/>
      <c r="DB629" s="463"/>
      <c r="DC629" s="463"/>
      <c r="DD629" s="463"/>
      <c r="DE629" s="463"/>
      <c r="DF629" s="463"/>
      <c r="DG629" s="463"/>
      <c r="DH629" s="463"/>
      <c r="DI629" s="463"/>
      <c r="DJ629" s="463"/>
      <c r="DK629" s="463"/>
      <c r="DL629" s="463"/>
      <c r="DM629" s="463"/>
      <c r="DN629" s="463"/>
      <c r="DO629" s="463"/>
      <c r="DP629" s="463"/>
      <c r="DQ629" s="463"/>
      <c r="DR629" s="463"/>
      <c r="DS629" s="463"/>
      <c r="DT629" s="463"/>
      <c r="DU629" s="463"/>
      <c r="DV629" s="463"/>
      <c r="DW629" s="463"/>
      <c r="DX629" s="463"/>
      <c r="DY629" s="463"/>
      <c r="DZ629" s="463"/>
      <c r="EA629" s="463"/>
      <c r="EB629" s="463"/>
      <c r="EC629" s="463"/>
      <c r="ED629" s="463"/>
      <c r="EE629" s="463"/>
      <c r="EF629" s="463"/>
      <c r="EG629" s="463"/>
      <c r="EH629" s="463"/>
      <c r="EI629" s="463"/>
      <c r="EJ629" s="463"/>
      <c r="EK629" s="463"/>
      <c r="EL629" s="463"/>
      <c r="EM629" s="463"/>
      <c r="EN629" s="463"/>
      <c r="EO629" s="463"/>
      <c r="EP629" s="463"/>
      <c r="EQ629" s="463"/>
      <c r="ER629" s="463"/>
      <c r="ES629" s="463"/>
      <c r="ET629" s="463"/>
      <c r="EU629" s="463"/>
    </row>
    <row r="630" spans="1:151" ht="33.75">
      <c r="A630" s="469"/>
      <c r="B630" s="130"/>
      <c r="C630" s="130"/>
      <c r="D630" s="134" t="s">
        <v>1023</v>
      </c>
      <c r="F630" s="178"/>
      <c r="G630" s="103"/>
      <c r="H630" s="450"/>
      <c r="I630" s="137" t="str">
        <f>IF(ISNUMBER(E630),SUM(G630:H630),"")</f>
        <v/>
      </c>
      <c r="J630" s="223" t="str">
        <f>IF(ISNUMBER(I630),I630*E630,"")</f>
        <v/>
      </c>
      <c r="K630" s="463"/>
      <c r="L630" s="463"/>
      <c r="M630" s="463"/>
      <c r="N630" s="463"/>
      <c r="O630" s="463"/>
      <c r="P630" s="463"/>
      <c r="Q630" s="463"/>
      <c r="R630" s="463"/>
      <c r="S630" s="463"/>
      <c r="T630" s="463"/>
      <c r="U630" s="463"/>
      <c r="V630" s="463"/>
      <c r="W630" s="463"/>
      <c r="X630" s="463"/>
      <c r="Y630" s="463"/>
      <c r="Z630" s="463"/>
      <c r="AA630" s="463"/>
      <c r="AB630" s="463"/>
      <c r="AC630" s="463"/>
      <c r="AD630" s="463"/>
      <c r="AE630" s="463"/>
      <c r="AF630" s="463"/>
      <c r="AG630" s="463"/>
      <c r="AH630" s="463"/>
      <c r="AI630" s="463"/>
      <c r="AJ630" s="463"/>
      <c r="AK630" s="463"/>
      <c r="AL630" s="463"/>
      <c r="AM630" s="463"/>
      <c r="AN630" s="463"/>
      <c r="AO630" s="463"/>
      <c r="AP630" s="463"/>
      <c r="AQ630" s="463"/>
      <c r="AR630" s="463"/>
      <c r="AS630" s="463"/>
      <c r="AT630" s="463"/>
      <c r="AU630" s="463"/>
      <c r="AV630" s="463"/>
      <c r="AW630" s="463"/>
      <c r="AX630" s="463"/>
      <c r="AY630" s="463"/>
      <c r="AZ630" s="463"/>
      <c r="BA630" s="463"/>
      <c r="BB630" s="463"/>
      <c r="BC630" s="463"/>
      <c r="BD630" s="463"/>
      <c r="BE630" s="463"/>
      <c r="BF630" s="463"/>
      <c r="BG630" s="463"/>
      <c r="BH630" s="463"/>
      <c r="BI630" s="463"/>
      <c r="BJ630" s="463"/>
      <c r="BK630" s="463"/>
      <c r="BL630" s="463"/>
      <c r="BM630" s="463"/>
      <c r="BN630" s="463"/>
      <c r="BO630" s="463"/>
      <c r="BP630" s="463"/>
      <c r="BQ630" s="463"/>
      <c r="BR630" s="463"/>
      <c r="BS630" s="463"/>
      <c r="BT630" s="463"/>
      <c r="BU630" s="463"/>
      <c r="BV630" s="463"/>
      <c r="BW630" s="463"/>
      <c r="BX630" s="463"/>
      <c r="BY630" s="463"/>
      <c r="BZ630" s="463"/>
      <c r="CA630" s="463"/>
      <c r="CB630" s="463"/>
      <c r="CC630" s="463"/>
      <c r="CD630" s="463"/>
      <c r="CE630" s="463"/>
      <c r="CF630" s="463"/>
      <c r="CG630" s="463"/>
      <c r="CH630" s="463"/>
      <c r="CI630" s="463"/>
      <c r="CJ630" s="463"/>
      <c r="CK630" s="463"/>
      <c r="CL630" s="463"/>
      <c r="CM630" s="463"/>
      <c r="CN630" s="463"/>
      <c r="CO630" s="463"/>
      <c r="CP630" s="463"/>
      <c r="CQ630" s="463"/>
      <c r="CR630" s="463"/>
      <c r="CS630" s="463"/>
      <c r="CT630" s="463"/>
      <c r="CU630" s="463"/>
      <c r="CV630" s="463"/>
      <c r="CW630" s="463"/>
      <c r="CX630" s="463"/>
      <c r="CY630" s="463"/>
      <c r="CZ630" s="463"/>
      <c r="DA630" s="463"/>
      <c r="DB630" s="463"/>
      <c r="DC630" s="463"/>
      <c r="DD630" s="463"/>
      <c r="DE630" s="463"/>
      <c r="DF630" s="463"/>
      <c r="DG630" s="463"/>
      <c r="DH630" s="463"/>
      <c r="DI630" s="463"/>
      <c r="DJ630" s="463"/>
      <c r="DK630" s="463"/>
      <c r="DL630" s="463"/>
      <c r="DM630" s="463"/>
      <c r="DN630" s="463"/>
      <c r="DO630" s="463"/>
      <c r="DP630" s="463"/>
      <c r="DQ630" s="463"/>
      <c r="DR630" s="463"/>
      <c r="DS630" s="463"/>
      <c r="DT630" s="463"/>
      <c r="DU630" s="463"/>
      <c r="DV630" s="463"/>
      <c r="DW630" s="463"/>
      <c r="DX630" s="463"/>
      <c r="DY630" s="463"/>
      <c r="DZ630" s="463"/>
      <c r="EA630" s="463"/>
      <c r="EB630" s="463"/>
      <c r="EC630" s="463"/>
      <c r="ED630" s="463"/>
      <c r="EE630" s="463"/>
      <c r="EF630" s="463"/>
      <c r="EG630" s="463"/>
      <c r="EH630" s="463"/>
      <c r="EI630" s="463"/>
      <c r="EJ630" s="463"/>
      <c r="EK630" s="463"/>
      <c r="EL630" s="463"/>
      <c r="EM630" s="463"/>
      <c r="EN630" s="463"/>
      <c r="EO630" s="463"/>
      <c r="EP630" s="463"/>
      <c r="EQ630" s="463"/>
      <c r="ER630" s="463"/>
      <c r="ES630" s="463"/>
      <c r="ET630" s="463"/>
      <c r="EU630" s="463"/>
    </row>
    <row r="631" spans="1:151" s="182" customFormat="1" ht="22.5">
      <c r="A631" s="470"/>
      <c r="B631" s="471"/>
      <c r="C631" s="119"/>
      <c r="D631" s="134" t="s">
        <v>1024</v>
      </c>
      <c r="E631" s="472"/>
      <c r="F631" s="473"/>
      <c r="G631" s="93"/>
      <c r="H631" s="589"/>
      <c r="I631" s="93"/>
      <c r="J631" s="104"/>
    </row>
    <row r="632" spans="1:151" s="182" customFormat="1">
      <c r="A632" s="470"/>
      <c r="B632" s="471"/>
      <c r="C632" s="119"/>
      <c r="D632" s="134" t="s">
        <v>1025</v>
      </c>
      <c r="E632" s="472"/>
      <c r="F632" s="473"/>
      <c r="G632" s="93"/>
      <c r="H632" s="589"/>
      <c r="I632" s="93"/>
      <c r="J632" s="104"/>
    </row>
    <row r="633" spans="1:151" s="182" customFormat="1" ht="22.5">
      <c r="A633" s="470"/>
      <c r="B633" s="471"/>
      <c r="C633" s="119"/>
      <c r="D633" s="134" t="s">
        <v>1026</v>
      </c>
      <c r="E633" s="472"/>
      <c r="F633" s="473"/>
      <c r="G633" s="93"/>
      <c r="H633" s="589"/>
      <c r="I633" s="93"/>
      <c r="J633" s="104"/>
    </row>
    <row r="634" spans="1:151" s="182" customFormat="1">
      <c r="A634" s="470"/>
      <c r="B634" s="471"/>
      <c r="C634" s="119"/>
      <c r="D634" s="134" t="s">
        <v>1027</v>
      </c>
      <c r="E634" s="472"/>
      <c r="F634" s="473"/>
      <c r="G634" s="93"/>
      <c r="H634" s="589"/>
      <c r="I634" s="93"/>
      <c r="J634" s="104"/>
    </row>
    <row r="635" spans="1:151" s="182" customFormat="1">
      <c r="A635" s="470"/>
      <c r="B635" s="471"/>
      <c r="C635" s="119"/>
      <c r="D635" s="150" t="s">
        <v>1028</v>
      </c>
      <c r="E635" s="472"/>
      <c r="F635" s="473"/>
      <c r="G635" s="93"/>
      <c r="H635" s="589"/>
      <c r="I635" s="93"/>
      <c r="J635" s="104"/>
    </row>
    <row r="636" spans="1:151" s="182" customFormat="1" ht="13.5" thickBot="1">
      <c r="A636" s="470"/>
      <c r="B636" s="471"/>
      <c r="C636" s="119"/>
      <c r="D636" s="75"/>
      <c r="E636" s="472"/>
      <c r="F636" s="473"/>
      <c r="G636" s="93"/>
      <c r="H636" s="589"/>
      <c r="I636" s="93"/>
      <c r="J636" s="104"/>
    </row>
    <row r="637" spans="1:151" s="58" customFormat="1" ht="23.25" thickBot="1">
      <c r="A637" s="448" t="s">
        <v>415</v>
      </c>
      <c r="B637" s="174" t="s">
        <v>411</v>
      </c>
      <c r="C637" s="65" t="s">
        <v>896</v>
      </c>
      <c r="D637" s="65" t="s">
        <v>155</v>
      </c>
      <c r="E637" s="211"/>
      <c r="F637" s="449"/>
      <c r="G637" s="91"/>
      <c r="H637" s="211"/>
      <c r="I637" s="212"/>
      <c r="J637" s="228">
        <f>SUM(J575:J629)</f>
        <v>0</v>
      </c>
    </row>
    <row r="638" spans="1:151" s="67" customFormat="1">
      <c r="A638" s="85"/>
      <c r="B638" s="77"/>
      <c r="C638" s="68"/>
      <c r="D638" s="69"/>
      <c r="E638" s="146"/>
      <c r="F638" s="178"/>
      <c r="G638" s="22"/>
      <c r="H638" s="450"/>
      <c r="I638" s="137"/>
      <c r="J638" s="223"/>
    </row>
    <row r="639" spans="1:151">
      <c r="A639" s="396" t="s">
        <v>415</v>
      </c>
      <c r="B639" s="264" t="s">
        <v>413</v>
      </c>
      <c r="C639" s="113" t="s">
        <v>850</v>
      </c>
      <c r="D639" s="113" t="s">
        <v>153</v>
      </c>
      <c r="E639" s="204"/>
      <c r="F639" s="444"/>
      <c r="G639" s="90"/>
      <c r="H639" s="571"/>
      <c r="I639" s="160"/>
      <c r="J639" s="227"/>
    </row>
    <row r="640" spans="1:151">
      <c r="A640" s="151"/>
      <c r="B640" s="77"/>
      <c r="C640" s="57"/>
      <c r="D640" s="57"/>
      <c r="E640" s="146"/>
      <c r="F640" s="312"/>
      <c r="H640" s="450"/>
      <c r="I640" s="137" t="str">
        <f>IF(ISNUMBER(E640),SUM(G640:H640),"")</f>
        <v/>
      </c>
      <c r="J640" s="223" t="str">
        <f>IF(ISNUMBER(I640),I640*E640,"")</f>
        <v/>
      </c>
    </row>
    <row r="641" spans="1:10" s="182" customFormat="1">
      <c r="A641" s="152" t="s">
        <v>415</v>
      </c>
      <c r="B641" s="153" t="s">
        <v>413</v>
      </c>
      <c r="C641" s="154" t="s">
        <v>410</v>
      </c>
      <c r="D641" s="155" t="s">
        <v>488</v>
      </c>
      <c r="E641" s="146">
        <v>1</v>
      </c>
      <c r="F641" s="147" t="s">
        <v>394</v>
      </c>
      <c r="G641" s="220"/>
      <c r="H641" s="220"/>
      <c r="I641" s="220">
        <f>SUM(G641:H641)</f>
        <v>0</v>
      </c>
      <c r="J641" s="223">
        <f>E641*I641</f>
        <v>0</v>
      </c>
    </row>
    <row r="642" spans="1:10" s="182" customFormat="1" ht="22.5">
      <c r="A642" s="152" t="s">
        <v>415</v>
      </c>
      <c r="B642" s="153" t="s">
        <v>413</v>
      </c>
      <c r="C642" s="141" t="s">
        <v>411</v>
      </c>
      <c r="D642" s="133" t="s">
        <v>1088</v>
      </c>
      <c r="E642" s="295">
        <v>2</v>
      </c>
      <c r="F642" s="149" t="s">
        <v>394</v>
      </c>
      <c r="G642" s="220"/>
      <c r="H642" s="220"/>
      <c r="I642" s="220">
        <f>SUM(G642:H642)</f>
        <v>0</v>
      </c>
      <c r="J642" s="223">
        <f>E642*I642</f>
        <v>0</v>
      </c>
    </row>
    <row r="643" spans="1:10" s="182" customFormat="1" ht="45">
      <c r="A643" s="474"/>
      <c r="B643" s="156"/>
      <c r="C643" s="269"/>
      <c r="D643" s="150" t="s">
        <v>489</v>
      </c>
      <c r="E643" s="295"/>
      <c r="F643" s="447"/>
      <c r="G643" s="575"/>
      <c r="H643" s="575"/>
      <c r="I643" s="305"/>
      <c r="J643" s="576"/>
    </row>
    <row r="644" spans="1:10" s="182" customFormat="1">
      <c r="A644" s="474"/>
      <c r="B644" s="156"/>
      <c r="C644" s="269"/>
      <c r="D644" s="150" t="s">
        <v>490</v>
      </c>
      <c r="E644" s="295"/>
      <c r="F644" s="447"/>
      <c r="G644" s="575"/>
      <c r="H644" s="575"/>
      <c r="I644" s="305"/>
      <c r="J644" s="576"/>
    </row>
    <row r="645" spans="1:10" s="182" customFormat="1">
      <c r="A645" s="474"/>
      <c r="B645" s="156"/>
      <c r="C645" s="269"/>
      <c r="D645" s="150" t="s">
        <v>392</v>
      </c>
      <c r="E645" s="295"/>
      <c r="F645" s="149"/>
      <c r="G645" s="575"/>
      <c r="H645" s="575"/>
      <c r="I645" s="305"/>
      <c r="J645" s="576"/>
    </row>
    <row r="646" spans="1:10" s="182" customFormat="1">
      <c r="A646" s="474"/>
      <c r="B646" s="156"/>
      <c r="C646" s="269"/>
      <c r="D646" s="150" t="s">
        <v>393</v>
      </c>
      <c r="E646" s="295"/>
      <c r="F646" s="149"/>
      <c r="G646" s="575"/>
      <c r="H646" s="575"/>
      <c r="I646" s="305"/>
      <c r="J646" s="576"/>
    </row>
    <row r="647" spans="1:10" s="182" customFormat="1">
      <c r="A647" s="474"/>
      <c r="B647" s="156"/>
      <c r="C647" s="269"/>
      <c r="D647" s="150" t="s">
        <v>260</v>
      </c>
      <c r="E647" s="295"/>
      <c r="F647" s="149"/>
      <c r="G647" s="575"/>
      <c r="H647" s="575"/>
      <c r="I647" s="305"/>
      <c r="J647" s="576"/>
    </row>
    <row r="648" spans="1:10" s="182" customFormat="1">
      <c r="A648" s="474"/>
      <c r="B648" s="156"/>
      <c r="C648" s="269"/>
      <c r="D648" s="150" t="s">
        <v>529</v>
      </c>
      <c r="E648" s="295"/>
      <c r="F648" s="149"/>
      <c r="G648" s="575"/>
      <c r="H648" s="575"/>
      <c r="I648" s="305"/>
      <c r="J648" s="576"/>
    </row>
    <row r="649" spans="1:10">
      <c r="A649" s="19"/>
      <c r="B649" s="20"/>
      <c r="C649" s="3"/>
      <c r="D649" s="403" t="s">
        <v>673</v>
      </c>
      <c r="E649" s="404"/>
      <c r="F649" s="405"/>
      <c r="H649" s="220"/>
    </row>
    <row r="650" spans="1:10" s="182" customFormat="1">
      <c r="A650" s="474"/>
      <c r="B650" s="156"/>
      <c r="C650" s="269"/>
      <c r="D650" s="150" t="s">
        <v>491</v>
      </c>
      <c r="E650" s="295"/>
      <c r="F650" s="149"/>
      <c r="G650" s="575"/>
      <c r="H650" s="575"/>
      <c r="I650" s="305"/>
      <c r="J650" s="576"/>
    </row>
    <row r="651" spans="1:10" s="182" customFormat="1">
      <c r="A651" s="474"/>
      <c r="B651" s="156"/>
      <c r="C651" s="269"/>
      <c r="D651" s="150"/>
      <c r="E651" s="295"/>
      <c r="F651" s="149"/>
      <c r="G651" s="575"/>
      <c r="H651" s="575"/>
      <c r="I651" s="305"/>
      <c r="J651" s="576"/>
    </row>
    <row r="652" spans="1:10" s="182" customFormat="1">
      <c r="A652" s="152" t="s">
        <v>415</v>
      </c>
      <c r="B652" s="153" t="s">
        <v>413</v>
      </c>
      <c r="C652" s="138" t="s">
        <v>413</v>
      </c>
      <c r="D652" s="155" t="s">
        <v>872</v>
      </c>
      <c r="E652" s="295">
        <v>2</v>
      </c>
      <c r="F652" s="149" t="s">
        <v>305</v>
      </c>
      <c r="G652" s="305"/>
      <c r="H652" s="450"/>
      <c r="I652" s="305">
        <f>IF(ISNUMBER(E652),SUM(G652:H652),"")</f>
        <v>0</v>
      </c>
      <c r="J652" s="576">
        <f>IF(ISNUMBER(I652),I652*E652,"")</f>
        <v>0</v>
      </c>
    </row>
    <row r="653" spans="1:10" s="182" customFormat="1">
      <c r="A653" s="180"/>
      <c r="B653" s="180"/>
      <c r="C653" s="114"/>
      <c r="D653" s="150" t="s">
        <v>921</v>
      </c>
      <c r="E653" s="295"/>
      <c r="F653" s="149"/>
      <c r="G653" s="575"/>
      <c r="H653" s="450"/>
      <c r="I653" s="305" t="str">
        <f>IF(ISNUMBER(E653),SUM(G653:H653),"")</f>
        <v/>
      </c>
      <c r="J653" s="576" t="str">
        <f>IF(ISNUMBER(I653),I653*E653,"")</f>
        <v/>
      </c>
    </row>
    <row r="654" spans="1:10" s="182" customFormat="1">
      <c r="A654" s="180"/>
      <c r="B654" s="180"/>
      <c r="C654" s="138"/>
      <c r="D654" s="150"/>
      <c r="E654" s="295"/>
      <c r="F654" s="149"/>
      <c r="G654" s="103"/>
      <c r="H654" s="450"/>
      <c r="I654" s="137"/>
      <c r="J654" s="223"/>
    </row>
    <row r="655" spans="1:10" s="182" customFormat="1">
      <c r="A655" s="152" t="s">
        <v>415</v>
      </c>
      <c r="B655" s="153" t="s">
        <v>413</v>
      </c>
      <c r="C655" s="138" t="s">
        <v>415</v>
      </c>
      <c r="D655" s="155" t="s">
        <v>846</v>
      </c>
      <c r="E655" s="295">
        <f>2*3</f>
        <v>6</v>
      </c>
      <c r="F655" s="149" t="s">
        <v>174</v>
      </c>
      <c r="G655" s="305"/>
      <c r="H655" s="450"/>
      <c r="I655" s="305">
        <f>IF(ISNUMBER(E655),SUM(G655:H655),"")</f>
        <v>0</v>
      </c>
      <c r="J655" s="576">
        <f>IF(ISNUMBER(I655),I655*E655,"")</f>
        <v>0</v>
      </c>
    </row>
    <row r="656" spans="1:10" s="182" customFormat="1">
      <c r="A656" s="180"/>
      <c r="B656" s="180"/>
      <c r="C656" s="114"/>
      <c r="D656" s="150" t="s">
        <v>873</v>
      </c>
      <c r="E656" s="295"/>
      <c r="F656" s="149"/>
      <c r="G656" s="575"/>
      <c r="H656" s="450"/>
      <c r="I656" s="305" t="str">
        <f>IF(ISNUMBER(E656),SUM(G656:H656),"")</f>
        <v/>
      </c>
      <c r="J656" s="576" t="str">
        <f>IF(ISNUMBER(I656),I656*E656,"")</f>
        <v/>
      </c>
    </row>
    <row r="657" spans="1:10" s="182" customFormat="1" ht="13.5" thickBot="1">
      <c r="A657" s="180"/>
      <c r="B657" s="180"/>
      <c r="C657" s="138"/>
      <c r="D657" s="150"/>
      <c r="E657" s="295"/>
      <c r="F657" s="149"/>
      <c r="G657" s="103"/>
      <c r="H657" s="450"/>
      <c r="I657" s="137"/>
      <c r="J657" s="223"/>
    </row>
    <row r="658" spans="1:10" s="58" customFormat="1" ht="23.25" thickBot="1">
      <c r="A658" s="448" t="s">
        <v>415</v>
      </c>
      <c r="B658" s="174" t="s">
        <v>413</v>
      </c>
      <c r="C658" s="65" t="s">
        <v>896</v>
      </c>
      <c r="D658" s="65" t="s">
        <v>98</v>
      </c>
      <c r="E658" s="211"/>
      <c r="F658" s="449"/>
      <c r="G658" s="91"/>
      <c r="H658" s="211"/>
      <c r="I658" s="212"/>
      <c r="J658" s="228">
        <f>SUM(J641:J656)</f>
        <v>0</v>
      </c>
    </row>
    <row r="659" spans="1:10">
      <c r="A659" s="144"/>
      <c r="B659" s="153"/>
      <c r="C659" s="161"/>
      <c r="D659" s="201"/>
      <c r="E659" s="202"/>
      <c r="F659" s="203"/>
      <c r="H659" s="220"/>
    </row>
    <row r="660" spans="1:10">
      <c r="A660" s="396" t="s">
        <v>415</v>
      </c>
      <c r="B660" s="264" t="s">
        <v>415</v>
      </c>
      <c r="C660" s="113" t="s">
        <v>850</v>
      </c>
      <c r="D660" s="113" t="s">
        <v>574</v>
      </c>
      <c r="E660" s="204"/>
      <c r="F660" s="444"/>
      <c r="G660" s="90"/>
      <c r="H660" s="399"/>
      <c r="I660" s="160"/>
      <c r="J660" s="227"/>
    </row>
    <row r="661" spans="1:10" s="672" customFormat="1">
      <c r="A661" s="205"/>
      <c r="B661" s="666"/>
      <c r="C661" s="206"/>
      <c r="D661" s="207"/>
      <c r="E661" s="667"/>
      <c r="F661" s="668"/>
      <c r="G661" s="669"/>
      <c r="H661" s="578"/>
      <c r="I661" s="670"/>
      <c r="J661" s="671"/>
    </row>
    <row r="662" spans="1:10">
      <c r="A662" s="24"/>
      <c r="B662" s="25"/>
      <c r="C662" s="40"/>
      <c r="D662" s="69"/>
      <c r="E662" s="146"/>
      <c r="F662" s="41"/>
      <c r="H662" s="220"/>
      <c r="I662" s="137" t="str">
        <f>IF(ISNUMBER(E662),SUM(G662:H662),"")</f>
        <v/>
      </c>
    </row>
    <row r="663" spans="1:10">
      <c r="A663" s="66" t="s">
        <v>415</v>
      </c>
      <c r="B663" s="85" t="s">
        <v>415</v>
      </c>
      <c r="C663" s="128" t="s">
        <v>410</v>
      </c>
      <c r="D663" s="690" t="s">
        <v>1089</v>
      </c>
      <c r="E663" s="691">
        <v>1</v>
      </c>
      <c r="F663" s="692" t="s">
        <v>164</v>
      </c>
      <c r="G663" s="270"/>
      <c r="H663" s="270"/>
      <c r="I663" s="22">
        <f>IF(ISNUMBER(E663),SUM(G663:H663),"")</f>
        <v>0</v>
      </c>
      <c r="J663" s="23">
        <f>IF(ISNUMBER(I663),I663*E663,"")</f>
        <v>0</v>
      </c>
    </row>
    <row r="664" spans="1:10" ht="22.5">
      <c r="A664" s="693"/>
      <c r="B664" s="255"/>
      <c r="C664" s="131"/>
      <c r="D664" s="694" t="s">
        <v>911</v>
      </c>
      <c r="E664" s="695"/>
      <c r="F664" s="689"/>
      <c r="H664" s="270"/>
      <c r="I664" s="270"/>
      <c r="J664" s="23"/>
    </row>
    <row r="665" spans="1:10" ht="22.5">
      <c r="A665" s="693"/>
      <c r="B665" s="255"/>
      <c r="C665" s="131"/>
      <c r="D665" s="694" t="s">
        <v>874</v>
      </c>
      <c r="E665" s="695"/>
      <c r="F665" s="689"/>
      <c r="H665" s="270"/>
      <c r="I665" s="270"/>
      <c r="J665" s="23"/>
    </row>
    <row r="666" spans="1:10">
      <c r="A666" s="693"/>
      <c r="B666" s="255"/>
      <c r="C666" s="131"/>
      <c r="D666" s="690" t="s">
        <v>875</v>
      </c>
      <c r="E666" s="695"/>
      <c r="F666" s="689"/>
      <c r="H666" s="270"/>
      <c r="I666" s="270"/>
      <c r="J666" s="23"/>
    </row>
    <row r="667" spans="1:10">
      <c r="A667" s="693"/>
      <c r="B667" s="255"/>
      <c r="C667" s="131"/>
      <c r="D667" s="694" t="s">
        <v>876</v>
      </c>
      <c r="E667" s="695"/>
      <c r="F667" s="689"/>
      <c r="H667" s="270"/>
      <c r="I667" s="270"/>
      <c r="J667" s="23"/>
    </row>
    <row r="668" spans="1:10">
      <c r="D668" s="694" t="s">
        <v>795</v>
      </c>
      <c r="E668" s="8"/>
      <c r="H668" s="22"/>
      <c r="I668" s="22"/>
      <c r="J668" s="23"/>
    </row>
    <row r="669" spans="1:10">
      <c r="D669" s="694" t="s">
        <v>796</v>
      </c>
      <c r="E669" s="8"/>
      <c r="H669" s="22"/>
      <c r="I669" s="22"/>
      <c r="J669" s="23"/>
    </row>
    <row r="670" spans="1:10">
      <c r="D670" s="694" t="s">
        <v>797</v>
      </c>
      <c r="E670" s="8"/>
      <c r="H670" s="22"/>
      <c r="I670" s="22"/>
      <c r="J670" s="23"/>
    </row>
    <row r="671" spans="1:10" ht="22.5">
      <c r="D671" s="694" t="s">
        <v>910</v>
      </c>
      <c r="E671" s="8"/>
      <c r="H671" s="22"/>
      <c r="I671" s="22"/>
      <c r="J671" s="23"/>
    </row>
    <row r="673" spans="1:10">
      <c r="A673" s="66" t="s">
        <v>415</v>
      </c>
      <c r="B673" s="85" t="s">
        <v>415</v>
      </c>
      <c r="C673" s="128" t="s">
        <v>411</v>
      </c>
      <c r="D673" s="75" t="s">
        <v>569</v>
      </c>
      <c r="E673" s="681">
        <v>2</v>
      </c>
      <c r="F673" s="178" t="s">
        <v>394</v>
      </c>
      <c r="G673" s="270"/>
      <c r="H673" s="270"/>
      <c r="I673" s="22">
        <f>IF(ISNUMBER(E673),SUM(G673:H673),"")</f>
        <v>0</v>
      </c>
      <c r="J673" s="23">
        <f>IF(ISNUMBER(I673),I673*E673,"")</f>
        <v>0</v>
      </c>
    </row>
    <row r="674" spans="1:10" ht="22.5">
      <c r="A674" s="66"/>
      <c r="B674" s="85"/>
      <c r="C674" s="131"/>
      <c r="D674" s="301" t="s">
        <v>570</v>
      </c>
      <c r="E674" s="8"/>
      <c r="F674" s="178"/>
      <c r="H674" s="592"/>
      <c r="I674" s="22"/>
      <c r="J674" s="23"/>
    </row>
    <row r="675" spans="1:10">
      <c r="A675" s="469"/>
      <c r="B675" s="170"/>
      <c r="C675" s="130"/>
      <c r="D675" s="301" t="s">
        <v>571</v>
      </c>
      <c r="E675" s="681"/>
      <c r="F675" s="178"/>
      <c r="H675" s="569"/>
      <c r="I675" s="22"/>
      <c r="J675" s="23"/>
    </row>
    <row r="676" spans="1:10">
      <c r="A676" s="66"/>
      <c r="B676" s="85"/>
      <c r="C676" s="128"/>
      <c r="D676" s="69" t="s">
        <v>877</v>
      </c>
      <c r="E676" s="8"/>
      <c r="F676" s="689"/>
      <c r="H676" s="592"/>
      <c r="I676" s="592"/>
      <c r="J676" s="23"/>
    </row>
    <row r="677" spans="1:10">
      <c r="A677" s="66"/>
      <c r="B677" s="85"/>
      <c r="C677" s="128"/>
      <c r="D677" s="69"/>
      <c r="E677" s="8"/>
      <c r="F677" s="689"/>
      <c r="H677" s="592"/>
      <c r="I677" s="592"/>
      <c r="J677" s="23"/>
    </row>
    <row r="678" spans="1:10" s="58" customFormat="1" ht="11.25">
      <c r="A678" s="66" t="s">
        <v>415</v>
      </c>
      <c r="B678" s="85" t="s">
        <v>415</v>
      </c>
      <c r="C678" s="128" t="s">
        <v>413</v>
      </c>
      <c r="D678" s="122" t="s">
        <v>798</v>
      </c>
      <c r="E678" s="681">
        <v>1</v>
      </c>
      <c r="F678" s="178" t="s">
        <v>394</v>
      </c>
      <c r="G678" s="270"/>
      <c r="H678" s="270"/>
      <c r="I678" s="22">
        <f>IF(ISNUMBER(E678),SUM(G678:H678),"")</f>
        <v>0</v>
      </c>
      <c r="J678" s="23">
        <f>IF(ISNUMBER(I678),I678*E678,"")</f>
        <v>0</v>
      </c>
    </row>
    <row r="679" spans="1:10" s="302" customFormat="1" ht="11.25">
      <c r="A679" s="467"/>
      <c r="B679" s="77"/>
      <c r="C679" s="131"/>
      <c r="D679" s="69" t="s">
        <v>799</v>
      </c>
      <c r="E679" s="682"/>
      <c r="F679" s="178"/>
      <c r="G679" s="597"/>
      <c r="H679" s="270"/>
      <c r="I679" s="22"/>
      <c r="J679" s="23"/>
    </row>
    <row r="680" spans="1:10" s="302" customFormat="1" ht="22.5">
      <c r="A680" s="467"/>
      <c r="B680" s="77"/>
      <c r="C680" s="131"/>
      <c r="D680" s="69" t="s">
        <v>800</v>
      </c>
      <c r="E680" s="682"/>
      <c r="F680" s="178"/>
      <c r="G680" s="597"/>
      <c r="H680" s="270"/>
      <c r="I680" s="22"/>
      <c r="J680" s="23"/>
    </row>
    <row r="681" spans="1:10" s="302" customFormat="1" ht="11.25">
      <c r="A681" s="467"/>
      <c r="B681" s="77"/>
      <c r="C681" s="131"/>
      <c r="D681" s="69" t="s">
        <v>572</v>
      </c>
      <c r="E681" s="682"/>
      <c r="F681" s="178"/>
      <c r="G681" s="597"/>
      <c r="H681" s="270"/>
      <c r="I681" s="22"/>
      <c r="J681" s="23"/>
    </row>
    <row r="682" spans="1:10" s="58" customFormat="1" ht="11.25">
      <c r="A682" s="683"/>
      <c r="B682" s="77"/>
      <c r="C682" s="60"/>
      <c r="D682" s="69" t="s">
        <v>573</v>
      </c>
      <c r="E682" s="684"/>
      <c r="F682" s="455"/>
      <c r="G682" s="597"/>
      <c r="H682" s="270"/>
      <c r="I682" s="22"/>
      <c r="J682" s="23"/>
    </row>
    <row r="683" spans="1:10" s="302" customFormat="1" ht="11.25">
      <c r="A683" s="467"/>
      <c r="B683" s="77"/>
      <c r="C683" s="131"/>
      <c r="D683" s="301" t="s">
        <v>801</v>
      </c>
      <c r="E683" s="682"/>
      <c r="F683" s="178"/>
      <c r="G683" s="597"/>
      <c r="H683" s="270"/>
      <c r="I683" s="22"/>
      <c r="J683" s="23"/>
    </row>
    <row r="684" spans="1:10" s="302" customFormat="1" ht="11.25">
      <c r="A684" s="676"/>
      <c r="B684" s="77"/>
      <c r="C684" s="60"/>
      <c r="D684" s="301" t="s">
        <v>802</v>
      </c>
      <c r="E684" s="684"/>
      <c r="F684" s="455"/>
      <c r="G684" s="597"/>
      <c r="H684" s="270"/>
      <c r="I684" s="22"/>
      <c r="J684" s="23"/>
    </row>
    <row r="685" spans="1:10">
      <c r="A685" s="19"/>
      <c r="B685" s="20"/>
      <c r="C685" s="3"/>
      <c r="D685" s="563" t="s">
        <v>673</v>
      </c>
      <c r="E685" s="685"/>
      <c r="F685" s="686"/>
      <c r="H685" s="687"/>
      <c r="I685" s="22"/>
      <c r="J685" s="23"/>
    </row>
    <row r="686" spans="1:10">
      <c r="A686" s="66"/>
      <c r="B686" s="85"/>
      <c r="C686" s="128"/>
      <c r="D686" s="69" t="s">
        <v>877</v>
      </c>
      <c r="E686" s="681"/>
      <c r="F686" s="178"/>
      <c r="H686" s="688"/>
      <c r="I686" s="22"/>
      <c r="J686" s="23"/>
    </row>
    <row r="687" spans="1:10">
      <c r="A687" s="85"/>
      <c r="B687" s="85"/>
      <c r="C687" s="128"/>
      <c r="D687" s="69"/>
      <c r="E687" s="681"/>
      <c r="F687" s="178"/>
      <c r="H687" s="688"/>
      <c r="I687" s="22"/>
      <c r="J687" s="23"/>
    </row>
    <row r="688" spans="1:10" s="58" customFormat="1" ht="11.25">
      <c r="A688" s="66" t="s">
        <v>415</v>
      </c>
      <c r="B688" s="85" t="s">
        <v>415</v>
      </c>
      <c r="C688" s="128" t="s">
        <v>415</v>
      </c>
      <c r="D688" s="122" t="s">
        <v>923</v>
      </c>
      <c r="E688" s="681">
        <v>1</v>
      </c>
      <c r="F688" s="178" t="s">
        <v>394</v>
      </c>
      <c r="G688" s="270"/>
      <c r="H688" s="270"/>
      <c r="I688" s="22">
        <f>IF(ISNUMBER(E688),SUM(G688:H688),"")</f>
        <v>0</v>
      </c>
      <c r="J688" s="23">
        <f>IF(ISNUMBER(I688),I688*E688,"")</f>
        <v>0</v>
      </c>
    </row>
    <row r="689" spans="1:10" s="302" customFormat="1" ht="22.5">
      <c r="A689" s="467"/>
      <c r="B689" s="77"/>
      <c r="C689" s="131"/>
      <c r="D689" s="69" t="s">
        <v>924</v>
      </c>
      <c r="E689" s="682"/>
      <c r="F689" s="178"/>
      <c r="G689" s="597"/>
      <c r="H689" s="270"/>
      <c r="I689" s="22"/>
      <c r="J689" s="23"/>
    </row>
    <row r="690" spans="1:10" s="302" customFormat="1" ht="11.25">
      <c r="A690" s="467"/>
      <c r="B690" s="77"/>
      <c r="C690" s="131"/>
      <c r="D690" s="69" t="s">
        <v>925</v>
      </c>
      <c r="E690" s="682"/>
      <c r="F690" s="178"/>
      <c r="G690" s="597"/>
      <c r="H690" s="270"/>
      <c r="I690" s="22"/>
      <c r="J690" s="23"/>
    </row>
    <row r="691" spans="1:10" s="302" customFormat="1" ht="11.25">
      <c r="A691" s="467"/>
      <c r="B691" s="77"/>
      <c r="C691" s="131"/>
      <c r="D691" s="69" t="s">
        <v>572</v>
      </c>
      <c r="E691" s="682"/>
      <c r="F691" s="178"/>
      <c r="G691" s="597"/>
      <c r="H691" s="270"/>
      <c r="I691" s="22"/>
      <c r="J691" s="23"/>
    </row>
    <row r="692" spans="1:10" s="58" customFormat="1" ht="11.25">
      <c r="A692" s="683"/>
      <c r="B692" s="77"/>
      <c r="C692" s="60"/>
      <c r="D692" s="69" t="s">
        <v>573</v>
      </c>
      <c r="E692" s="684"/>
      <c r="F692" s="455"/>
      <c r="G692" s="597"/>
      <c r="H692" s="270"/>
      <c r="I692" s="22"/>
      <c r="J692" s="23"/>
    </row>
    <row r="693" spans="1:10" s="302" customFormat="1" ht="11.25">
      <c r="A693" s="467"/>
      <c r="B693" s="77"/>
      <c r="C693" s="131"/>
      <c r="D693" s="301" t="s">
        <v>801</v>
      </c>
      <c r="E693" s="682"/>
      <c r="F693" s="178"/>
      <c r="G693" s="597"/>
      <c r="H693" s="270"/>
      <c r="I693" s="22"/>
      <c r="J693" s="23"/>
    </row>
    <row r="694" spans="1:10" s="302" customFormat="1" ht="22.5">
      <c r="A694" s="676"/>
      <c r="B694" s="77"/>
      <c r="C694" s="60"/>
      <c r="D694" s="301" t="s">
        <v>1090</v>
      </c>
      <c r="E694" s="684"/>
      <c r="F694" s="455"/>
      <c r="G694" s="597"/>
      <c r="H694" s="270"/>
      <c r="I694" s="22"/>
      <c r="J694" s="23"/>
    </row>
    <row r="695" spans="1:10">
      <c r="A695" s="19"/>
      <c r="B695" s="20"/>
      <c r="C695" s="3"/>
      <c r="D695" s="563" t="s">
        <v>673</v>
      </c>
      <c r="E695" s="685"/>
      <c r="F695" s="686"/>
      <c r="H695" s="687"/>
      <c r="I695" s="22"/>
      <c r="J695" s="23"/>
    </row>
    <row r="696" spans="1:10">
      <c r="A696" s="66"/>
      <c r="B696" s="85"/>
      <c r="C696" s="128"/>
      <c r="D696" s="69" t="s">
        <v>877</v>
      </c>
      <c r="E696" s="681"/>
      <c r="F696" s="178"/>
      <c r="H696" s="688"/>
      <c r="I696" s="22"/>
      <c r="J696" s="23"/>
    </row>
    <row r="697" spans="1:10" ht="45">
      <c r="A697" s="85"/>
      <c r="B697" s="85"/>
      <c r="C697" s="128"/>
      <c r="D697" s="69" t="s">
        <v>926</v>
      </c>
      <c r="E697" s="681"/>
      <c r="F697" s="178"/>
      <c r="H697" s="688"/>
      <c r="I697" s="22"/>
      <c r="J697" s="23"/>
    </row>
    <row r="698" spans="1:10">
      <c r="A698" s="85"/>
      <c r="B698" s="85"/>
      <c r="C698" s="128"/>
      <c r="D698" s="69" t="s">
        <v>927</v>
      </c>
      <c r="E698" s="681"/>
      <c r="F698" s="178"/>
      <c r="H698" s="688"/>
      <c r="I698" s="22"/>
      <c r="J698" s="23"/>
    </row>
    <row r="699" spans="1:10" s="673" customFormat="1" ht="12" thickBot="1">
      <c r="A699" s="675"/>
      <c r="B699" s="199"/>
      <c r="C699" s="198"/>
      <c r="D699" s="200"/>
      <c r="E699" s="197"/>
      <c r="F699" s="674"/>
      <c r="G699" s="677"/>
      <c r="H699" s="450"/>
      <c r="I699" s="168"/>
      <c r="J699" s="169"/>
    </row>
    <row r="700" spans="1:10" s="213" customFormat="1" ht="23.25" thickBot="1">
      <c r="A700" s="407" t="s">
        <v>415</v>
      </c>
      <c r="B700" s="65" t="s">
        <v>415</v>
      </c>
      <c r="C700" s="65" t="s">
        <v>896</v>
      </c>
      <c r="D700" s="65" t="s">
        <v>575</v>
      </c>
      <c r="E700" s="211"/>
      <c r="F700" s="408"/>
      <c r="G700" s="91"/>
      <c r="H700" s="409"/>
      <c r="I700" s="212"/>
      <c r="J700" s="303">
        <f>SUM(J662:J699)</f>
        <v>0</v>
      </c>
    </row>
    <row r="701" spans="1:10" s="213" customFormat="1" ht="12" thickBot="1">
      <c r="A701" s="555"/>
      <c r="B701" s="556"/>
      <c r="C701" s="557"/>
      <c r="D701" s="558"/>
      <c r="E701" s="559"/>
      <c r="F701" s="560"/>
      <c r="G701" s="229"/>
      <c r="H701" s="559"/>
      <c r="I701" s="229"/>
      <c r="J701" s="230"/>
    </row>
    <row r="702" spans="1:10" s="213" customFormat="1" ht="12" thickBot="1">
      <c r="A702" s="555"/>
      <c r="B702" s="556"/>
      <c r="C702" s="557"/>
      <c r="D702" s="558"/>
      <c r="E702" s="559"/>
      <c r="F702" s="560"/>
      <c r="G702" s="229"/>
      <c r="H702" s="559"/>
      <c r="I702" s="229"/>
      <c r="J702" s="230"/>
    </row>
    <row r="703" spans="1:10" s="331" customFormat="1" ht="15">
      <c r="A703" s="391" t="s">
        <v>416</v>
      </c>
      <c r="B703" s="392"/>
      <c r="C703" s="112" t="s">
        <v>849</v>
      </c>
      <c r="D703" s="112" t="s">
        <v>23</v>
      </c>
      <c r="E703" s="393"/>
      <c r="F703" s="476"/>
      <c r="G703" s="89"/>
      <c r="H703" s="395"/>
      <c r="I703" s="225"/>
      <c r="J703" s="226"/>
    </row>
    <row r="704" spans="1:10" s="58" customFormat="1" ht="11.25">
      <c r="A704" s="19"/>
      <c r="B704" s="20"/>
      <c r="C704" s="57"/>
      <c r="D704" s="60"/>
      <c r="E704" s="295"/>
      <c r="F704" s="312"/>
      <c r="G704" s="22"/>
      <c r="H704" s="220"/>
      <c r="I704" s="137"/>
      <c r="J704" s="223"/>
    </row>
    <row r="705" spans="1:10">
      <c r="A705" s="396" t="s">
        <v>416</v>
      </c>
      <c r="B705" s="264" t="s">
        <v>410</v>
      </c>
      <c r="C705" s="113" t="s">
        <v>851</v>
      </c>
      <c r="D705" s="113" t="s">
        <v>543</v>
      </c>
      <c r="E705" s="204"/>
      <c r="F705" s="444"/>
      <c r="G705" s="90"/>
      <c r="H705" s="399"/>
      <c r="I705" s="160"/>
      <c r="J705" s="227"/>
    </row>
    <row r="706" spans="1:10">
      <c r="A706" s="151"/>
      <c r="B706" s="77"/>
      <c r="C706" s="57"/>
      <c r="D706" s="57" t="s">
        <v>607</v>
      </c>
      <c r="E706" s="146"/>
      <c r="F706" s="312"/>
      <c r="H706" s="220"/>
    </row>
    <row r="707" spans="1:10">
      <c r="A707" s="151"/>
      <c r="B707" s="77"/>
      <c r="C707" s="57"/>
      <c r="D707" s="57" t="s">
        <v>608</v>
      </c>
      <c r="E707" s="146"/>
      <c r="F707" s="312"/>
      <c r="H707" s="220"/>
    </row>
    <row r="708" spans="1:10" s="302" customFormat="1" ht="11.25">
      <c r="A708" s="13"/>
      <c r="B708" s="20"/>
      <c r="C708" s="57"/>
      <c r="D708" s="64"/>
      <c r="E708" s="295"/>
      <c r="F708" s="324"/>
      <c r="G708" s="17"/>
      <c r="H708" s="220"/>
      <c r="I708" s="168" t="str">
        <f t="shared" ref="I708:I736" si="20">IF(ISNUMBER(E708),SUM(G708:H708),"")</f>
        <v/>
      </c>
      <c r="J708" s="169" t="str">
        <f t="shared" ref="J708:J736" si="21">IF(ISNUMBER(I708),I708*E708,"")</f>
        <v/>
      </c>
    </row>
    <row r="709" spans="1:10" s="302" customFormat="1" ht="11.25">
      <c r="A709" s="66" t="s">
        <v>416</v>
      </c>
      <c r="B709" s="763" t="s">
        <v>410</v>
      </c>
      <c r="C709" s="57" t="s">
        <v>39</v>
      </c>
      <c r="D709" s="140" t="s">
        <v>91</v>
      </c>
      <c r="E709" s="295"/>
      <c r="F709" s="324"/>
      <c r="G709" s="17"/>
      <c r="H709" s="220"/>
      <c r="I709" s="168" t="str">
        <f t="shared" si="20"/>
        <v/>
      </c>
      <c r="J709" s="169" t="str">
        <f t="shared" si="21"/>
        <v/>
      </c>
    </row>
    <row r="710" spans="1:10" s="182" customFormat="1" ht="22.5">
      <c r="A710" s="180"/>
      <c r="B710" s="271"/>
      <c r="C710" s="120"/>
      <c r="D710" s="301" t="s">
        <v>76</v>
      </c>
      <c r="E710" s="295"/>
      <c r="F710" s="324"/>
      <c r="G710" s="575"/>
      <c r="H710" s="575"/>
      <c r="I710" s="305" t="str">
        <f t="shared" si="20"/>
        <v/>
      </c>
      <c r="J710" s="576" t="str">
        <f t="shared" si="21"/>
        <v/>
      </c>
    </row>
    <row r="711" spans="1:10" s="182" customFormat="1" ht="56.25">
      <c r="A711" s="180"/>
      <c r="B711" s="271"/>
      <c r="C711" s="120"/>
      <c r="D711" s="301" t="s">
        <v>125</v>
      </c>
      <c r="E711" s="295"/>
      <c r="F711" s="324"/>
      <c r="G711" s="575"/>
      <c r="H711" s="575"/>
      <c r="I711" s="305" t="str">
        <f t="shared" si="20"/>
        <v/>
      </c>
      <c r="J711" s="576" t="str">
        <f t="shared" si="21"/>
        <v/>
      </c>
    </row>
    <row r="712" spans="1:10" s="182" customFormat="1">
      <c r="A712" s="180"/>
      <c r="B712" s="271"/>
      <c r="C712" s="120"/>
      <c r="D712" s="301" t="s">
        <v>217</v>
      </c>
      <c r="E712" s="295"/>
      <c r="F712" s="324"/>
      <c r="G712" s="575"/>
      <c r="H712" s="575"/>
      <c r="I712" s="305" t="str">
        <f t="shared" si="20"/>
        <v/>
      </c>
      <c r="J712" s="576" t="str">
        <f t="shared" si="21"/>
        <v/>
      </c>
    </row>
    <row r="713" spans="1:10" s="182" customFormat="1" ht="45">
      <c r="A713" s="180"/>
      <c r="B713" s="271"/>
      <c r="C713" s="120"/>
      <c r="D713" s="301" t="s">
        <v>218</v>
      </c>
      <c r="E713" s="295"/>
      <c r="F713" s="324"/>
      <c r="G713" s="575"/>
      <c r="H713" s="575"/>
      <c r="I713" s="305" t="str">
        <f t="shared" si="20"/>
        <v/>
      </c>
      <c r="J713" s="576" t="str">
        <f t="shared" si="21"/>
        <v/>
      </c>
    </row>
    <row r="714" spans="1:10" s="182" customFormat="1" ht="22.5">
      <c r="A714" s="180"/>
      <c r="B714" s="271"/>
      <c r="C714" s="120"/>
      <c r="D714" s="301" t="s">
        <v>75</v>
      </c>
      <c r="E714" s="295"/>
      <c r="F714" s="324"/>
      <c r="G714" s="575"/>
      <c r="H714" s="575"/>
      <c r="I714" s="305" t="str">
        <f t="shared" si="20"/>
        <v/>
      </c>
      <c r="J714" s="576" t="str">
        <f t="shared" si="21"/>
        <v/>
      </c>
    </row>
    <row r="715" spans="1:10" s="302" customFormat="1" ht="11.25">
      <c r="A715" s="13"/>
      <c r="B715" s="20"/>
      <c r="C715" s="57"/>
      <c r="D715" s="64" t="s">
        <v>319</v>
      </c>
      <c r="E715" s="295"/>
      <c r="F715" s="324"/>
      <c r="G715" s="17"/>
      <c r="H715" s="220"/>
      <c r="I715" s="168" t="str">
        <f t="shared" si="20"/>
        <v/>
      </c>
      <c r="J715" s="169" t="str">
        <f t="shared" si="21"/>
        <v/>
      </c>
    </row>
    <row r="716" spans="1:10" s="302" customFormat="1" ht="11.25">
      <c r="A716" s="13"/>
      <c r="B716" s="20"/>
      <c r="C716" s="57"/>
      <c r="D716" s="64" t="s">
        <v>263</v>
      </c>
      <c r="E716" s="295"/>
      <c r="F716" s="324"/>
      <c r="G716" s="17"/>
      <c r="H716" s="220"/>
      <c r="I716" s="168" t="str">
        <f t="shared" si="20"/>
        <v/>
      </c>
      <c r="J716" s="169" t="str">
        <f t="shared" si="21"/>
        <v/>
      </c>
    </row>
    <row r="717" spans="1:10" s="302" customFormat="1" ht="11.25">
      <c r="A717" s="14"/>
      <c r="B717" s="20"/>
      <c r="C717" s="57"/>
      <c r="D717" s="64"/>
      <c r="E717" s="295"/>
      <c r="F717" s="324"/>
      <c r="G717" s="17"/>
      <c r="H717" s="220"/>
      <c r="I717" s="168" t="str">
        <f t="shared" si="20"/>
        <v/>
      </c>
      <c r="J717" s="169" t="str">
        <f t="shared" si="21"/>
        <v/>
      </c>
    </row>
    <row r="718" spans="1:10" s="182" customFormat="1">
      <c r="A718" s="465" t="s">
        <v>416</v>
      </c>
      <c r="B718" s="763" t="s">
        <v>410</v>
      </c>
      <c r="C718" s="122" t="s">
        <v>40</v>
      </c>
      <c r="D718" s="155" t="s">
        <v>77</v>
      </c>
      <c r="E718" s="295"/>
      <c r="F718" s="178"/>
      <c r="G718" s="575"/>
      <c r="H718" s="575"/>
      <c r="I718" s="305" t="str">
        <f t="shared" si="20"/>
        <v/>
      </c>
      <c r="J718" s="576" t="str">
        <f t="shared" si="21"/>
        <v/>
      </c>
    </row>
    <row r="719" spans="1:10" s="182" customFormat="1">
      <c r="A719" s="180"/>
      <c r="B719" s="271"/>
      <c r="C719" s="122"/>
      <c r="D719" s="150" t="s">
        <v>78</v>
      </c>
      <c r="E719" s="295"/>
      <c r="F719" s="178"/>
      <c r="G719" s="575"/>
      <c r="H719" s="575"/>
      <c r="I719" s="305" t="str">
        <f t="shared" si="20"/>
        <v/>
      </c>
      <c r="J719" s="576" t="str">
        <f t="shared" si="21"/>
        <v/>
      </c>
    </row>
    <row r="720" spans="1:10" s="182" customFormat="1" ht="33.75">
      <c r="A720" s="180"/>
      <c r="B720" s="271"/>
      <c r="C720" s="122"/>
      <c r="D720" s="69" t="s">
        <v>79</v>
      </c>
      <c r="E720" s="295"/>
      <c r="F720" s="178"/>
      <c r="G720" s="575"/>
      <c r="H720" s="575"/>
      <c r="I720" s="305" t="str">
        <f t="shared" si="20"/>
        <v/>
      </c>
      <c r="J720" s="576" t="str">
        <f t="shared" si="21"/>
        <v/>
      </c>
    </row>
    <row r="721" spans="1:10" s="182" customFormat="1" ht="22.5">
      <c r="A721" s="180"/>
      <c r="B721" s="271"/>
      <c r="C721" s="122"/>
      <c r="D721" s="69" t="s">
        <v>80</v>
      </c>
      <c r="E721" s="295"/>
      <c r="F721" s="178"/>
      <c r="G721" s="575"/>
      <c r="H721" s="575"/>
      <c r="I721" s="305" t="str">
        <f t="shared" si="20"/>
        <v/>
      </c>
      <c r="J721" s="576" t="str">
        <f t="shared" si="21"/>
        <v/>
      </c>
    </row>
    <row r="722" spans="1:10" s="182" customFormat="1">
      <c r="A722" s="180"/>
      <c r="B722" s="271"/>
      <c r="C722" s="122"/>
      <c r="D722" s="69" t="s">
        <v>81</v>
      </c>
      <c r="E722" s="295"/>
      <c r="F722" s="178"/>
      <c r="G722" s="575"/>
      <c r="H722" s="575"/>
      <c r="I722" s="305" t="str">
        <f t="shared" si="20"/>
        <v/>
      </c>
      <c r="J722" s="576" t="str">
        <f t="shared" si="21"/>
        <v/>
      </c>
    </row>
    <row r="723" spans="1:10" s="182" customFormat="1">
      <c r="A723" s="180"/>
      <c r="B723" s="271"/>
      <c r="C723" s="122"/>
      <c r="D723" s="69" t="s">
        <v>82</v>
      </c>
      <c r="E723" s="295"/>
      <c r="F723" s="178"/>
      <c r="G723" s="575"/>
      <c r="H723" s="575"/>
      <c r="I723" s="305" t="str">
        <f t="shared" si="20"/>
        <v/>
      </c>
      <c r="J723" s="576" t="str">
        <f t="shared" si="21"/>
        <v/>
      </c>
    </row>
    <row r="724" spans="1:10" s="182" customFormat="1">
      <c r="A724" s="180"/>
      <c r="B724" s="271"/>
      <c r="C724" s="122"/>
      <c r="D724" s="69" t="s">
        <v>83</v>
      </c>
      <c r="E724" s="295"/>
      <c r="F724" s="178"/>
      <c r="G724" s="575"/>
      <c r="H724" s="575"/>
      <c r="I724" s="305" t="str">
        <f t="shared" si="20"/>
        <v/>
      </c>
      <c r="J724" s="576" t="str">
        <f t="shared" si="21"/>
        <v/>
      </c>
    </row>
    <row r="725" spans="1:10" s="182" customFormat="1" ht="22.5">
      <c r="A725" s="180"/>
      <c r="B725" s="271"/>
      <c r="C725" s="122"/>
      <c r="D725" s="69" t="s">
        <v>84</v>
      </c>
      <c r="E725" s="295"/>
      <c r="F725" s="178"/>
      <c r="G725" s="575"/>
      <c r="H725" s="575"/>
      <c r="I725" s="305" t="str">
        <f t="shared" si="20"/>
        <v/>
      </c>
      <c r="J725" s="576" t="str">
        <f t="shared" si="21"/>
        <v/>
      </c>
    </row>
    <row r="726" spans="1:10" s="182" customFormat="1" ht="22.5">
      <c r="A726" s="180"/>
      <c r="B726" s="271"/>
      <c r="C726" s="122"/>
      <c r="D726" s="64" t="s">
        <v>85</v>
      </c>
      <c r="E726" s="295"/>
      <c r="F726" s="324"/>
      <c r="G726" s="575"/>
      <c r="H726" s="575"/>
      <c r="I726" s="305" t="str">
        <f t="shared" si="20"/>
        <v/>
      </c>
      <c r="J726" s="576" t="str">
        <f t="shared" si="21"/>
        <v/>
      </c>
    </row>
    <row r="727" spans="1:10" s="182" customFormat="1" ht="22.5">
      <c r="A727" s="180"/>
      <c r="B727" s="271"/>
      <c r="C727" s="122"/>
      <c r="D727" s="64" t="s">
        <v>86</v>
      </c>
      <c r="E727" s="295"/>
      <c r="F727" s="324"/>
      <c r="G727" s="575"/>
      <c r="H727" s="575"/>
      <c r="I727" s="305" t="str">
        <f t="shared" si="20"/>
        <v/>
      </c>
      <c r="J727" s="576" t="str">
        <f t="shared" si="21"/>
        <v/>
      </c>
    </row>
    <row r="728" spans="1:10" s="182" customFormat="1">
      <c r="A728" s="180"/>
      <c r="B728" s="271"/>
      <c r="C728" s="122"/>
      <c r="D728" s="64" t="s">
        <v>87</v>
      </c>
      <c r="E728" s="295"/>
      <c r="F728" s="324"/>
      <c r="G728" s="575"/>
      <c r="H728" s="575"/>
      <c r="I728" s="305" t="str">
        <f t="shared" si="20"/>
        <v/>
      </c>
      <c r="J728" s="576" t="str">
        <f t="shared" si="21"/>
        <v/>
      </c>
    </row>
    <row r="729" spans="1:10" s="182" customFormat="1">
      <c r="A729" s="180"/>
      <c r="B729" s="271"/>
      <c r="C729" s="122"/>
      <c r="D729" s="301" t="s">
        <v>88</v>
      </c>
      <c r="E729" s="295"/>
      <c r="F729" s="324"/>
      <c r="G729" s="575"/>
      <c r="H729" s="575"/>
      <c r="I729" s="305" t="str">
        <f t="shared" si="20"/>
        <v/>
      </c>
      <c r="J729" s="576" t="str">
        <f t="shared" si="21"/>
        <v/>
      </c>
    </row>
    <row r="730" spans="1:10" s="182" customFormat="1">
      <c r="A730" s="180"/>
      <c r="B730" s="271"/>
      <c r="C730" s="122"/>
      <c r="D730" s="64" t="s">
        <v>89</v>
      </c>
      <c r="E730" s="295"/>
      <c r="F730" s="324"/>
      <c r="G730" s="575"/>
      <c r="H730" s="575"/>
      <c r="I730" s="305" t="str">
        <f t="shared" si="20"/>
        <v/>
      </c>
      <c r="J730" s="576" t="str">
        <f t="shared" si="21"/>
        <v/>
      </c>
    </row>
    <row r="731" spans="1:10" s="182" customFormat="1">
      <c r="A731" s="180"/>
      <c r="B731" s="271"/>
      <c r="C731" s="122"/>
      <c r="D731" s="64" t="s">
        <v>260</v>
      </c>
      <c r="E731" s="295"/>
      <c r="F731" s="324"/>
      <c r="G731" s="575"/>
      <c r="H731" s="575"/>
      <c r="I731" s="305" t="str">
        <f t="shared" si="20"/>
        <v/>
      </c>
      <c r="J731" s="576" t="str">
        <f t="shared" si="21"/>
        <v/>
      </c>
    </row>
    <row r="732" spans="1:10" s="182" customFormat="1">
      <c r="A732" s="180"/>
      <c r="B732" s="271"/>
      <c r="C732" s="122"/>
      <c r="D732" s="64" t="s">
        <v>90</v>
      </c>
      <c r="E732" s="295"/>
      <c r="F732" s="324"/>
      <c r="G732" s="575"/>
      <c r="H732" s="575"/>
      <c r="I732" s="305" t="str">
        <f t="shared" si="20"/>
        <v/>
      </c>
      <c r="J732" s="576" t="str">
        <f t="shared" si="21"/>
        <v/>
      </c>
    </row>
    <row r="733" spans="1:10">
      <c r="A733" s="19"/>
      <c r="B733" s="20"/>
      <c r="C733" s="3"/>
      <c r="D733" s="403" t="s">
        <v>673</v>
      </c>
      <c r="E733" s="404"/>
      <c r="F733" s="405"/>
      <c r="H733" s="220"/>
    </row>
    <row r="734" spans="1:10" s="182" customFormat="1">
      <c r="A734" s="180"/>
      <c r="B734" s="271"/>
      <c r="C734" s="122"/>
      <c r="D734" s="64"/>
      <c r="E734" s="295"/>
      <c r="F734" s="324"/>
      <c r="G734" s="575"/>
      <c r="H734" s="575"/>
      <c r="I734" s="305" t="str">
        <f t="shared" si="20"/>
        <v/>
      </c>
      <c r="J734" s="576" t="str">
        <f t="shared" si="21"/>
        <v/>
      </c>
    </row>
    <row r="735" spans="1:10" s="182" customFormat="1" ht="22.5">
      <c r="A735" s="465" t="s">
        <v>416</v>
      </c>
      <c r="B735" s="763" t="s">
        <v>410</v>
      </c>
      <c r="C735" s="122" t="s">
        <v>42</v>
      </c>
      <c r="D735" s="64" t="s">
        <v>41</v>
      </c>
      <c r="E735" s="295"/>
      <c r="F735" s="324"/>
      <c r="G735" s="590"/>
      <c r="H735" s="575"/>
      <c r="I735" s="305" t="str">
        <f t="shared" si="20"/>
        <v/>
      </c>
      <c r="J735" s="576" t="str">
        <f t="shared" si="21"/>
        <v/>
      </c>
    </row>
    <row r="736" spans="1:10" s="182" customFormat="1">
      <c r="A736" s="465"/>
      <c r="B736" s="465"/>
      <c r="C736" s="122"/>
      <c r="D736" s="64" t="s">
        <v>230</v>
      </c>
      <c r="E736" s="295"/>
      <c r="F736" s="324"/>
      <c r="G736" s="590"/>
      <c r="H736" s="575"/>
      <c r="I736" s="305" t="str">
        <f t="shared" si="20"/>
        <v/>
      </c>
      <c r="J736" s="576" t="str">
        <f t="shared" si="21"/>
        <v/>
      </c>
    </row>
    <row r="737" spans="1:10" s="182" customFormat="1">
      <c r="A737" s="465"/>
      <c r="B737" s="465"/>
      <c r="C737" s="122"/>
      <c r="D737" s="64"/>
      <c r="E737" s="295"/>
      <c r="F737" s="324"/>
      <c r="G737" s="590"/>
      <c r="H737" s="575"/>
      <c r="I737" s="305"/>
      <c r="J737" s="576"/>
    </row>
    <row r="738" spans="1:10" s="475" customFormat="1" ht="11.25">
      <c r="A738" s="253" t="s">
        <v>416</v>
      </c>
      <c r="B738" s="254" t="s">
        <v>410</v>
      </c>
      <c r="C738" s="745" t="s">
        <v>410</v>
      </c>
      <c r="D738" s="477" t="s">
        <v>980</v>
      </c>
      <c r="E738" s="295"/>
      <c r="F738" s="478"/>
      <c r="G738" s="220"/>
      <c r="H738" s="220"/>
      <c r="I738" s="220"/>
      <c r="J738" s="223"/>
    </row>
    <row r="739" spans="1:10" s="475" customFormat="1" ht="11.25">
      <c r="A739" s="253" t="s">
        <v>416</v>
      </c>
      <c r="B739" s="254" t="s">
        <v>410</v>
      </c>
      <c r="C739" s="745" t="s">
        <v>411</v>
      </c>
      <c r="D739" s="477" t="s">
        <v>928</v>
      </c>
      <c r="E739" s="295">
        <v>1</v>
      </c>
      <c r="F739" s="478" t="s">
        <v>164</v>
      </c>
      <c r="G739" s="220"/>
      <c r="H739" s="220"/>
      <c r="I739" s="220">
        <f t="shared" ref="I739:I756" si="22">SUM(G739:H739)</f>
        <v>0</v>
      </c>
      <c r="J739" s="223">
        <f t="shared" ref="J739:J756" si="23">E739*I739</f>
        <v>0</v>
      </c>
    </row>
    <row r="740" spans="1:10" s="475" customFormat="1" ht="11.25">
      <c r="A740" s="253" t="s">
        <v>416</v>
      </c>
      <c r="B740" s="254" t="s">
        <v>410</v>
      </c>
      <c r="C740" s="745" t="s">
        <v>413</v>
      </c>
      <c r="D740" s="477" t="s">
        <v>929</v>
      </c>
      <c r="E740" s="295">
        <v>1</v>
      </c>
      <c r="F740" s="478" t="s">
        <v>164</v>
      </c>
      <c r="G740" s="220"/>
      <c r="H740" s="220"/>
      <c r="I740" s="220">
        <f t="shared" si="22"/>
        <v>0</v>
      </c>
      <c r="J740" s="223">
        <f t="shared" si="23"/>
        <v>0</v>
      </c>
    </row>
    <row r="741" spans="1:10" s="475" customFormat="1" ht="11.25">
      <c r="A741" s="253" t="s">
        <v>416</v>
      </c>
      <c r="B741" s="254" t="s">
        <v>410</v>
      </c>
      <c r="C741" s="745" t="s">
        <v>415</v>
      </c>
      <c r="D741" s="477" t="s">
        <v>930</v>
      </c>
      <c r="E741" s="295">
        <v>1</v>
      </c>
      <c r="F741" s="478" t="s">
        <v>164</v>
      </c>
      <c r="G741" s="220"/>
      <c r="H741" s="220"/>
      <c r="I741" s="220">
        <f t="shared" si="22"/>
        <v>0</v>
      </c>
      <c r="J741" s="223">
        <f t="shared" si="23"/>
        <v>0</v>
      </c>
    </row>
    <row r="742" spans="1:10" s="475" customFormat="1" ht="11.25">
      <c r="A742" s="253" t="s">
        <v>416</v>
      </c>
      <c r="B742" s="254" t="s">
        <v>410</v>
      </c>
      <c r="C742" s="745" t="s">
        <v>416</v>
      </c>
      <c r="D742" s="477" t="s">
        <v>931</v>
      </c>
      <c r="E742" s="295">
        <v>1</v>
      </c>
      <c r="F742" s="478" t="s">
        <v>164</v>
      </c>
      <c r="G742" s="220"/>
      <c r="H742" s="220"/>
      <c r="I742" s="220">
        <f t="shared" si="22"/>
        <v>0</v>
      </c>
      <c r="J742" s="223">
        <f t="shared" si="23"/>
        <v>0</v>
      </c>
    </row>
    <row r="743" spans="1:10" s="475" customFormat="1" ht="11.25">
      <c r="A743" s="253" t="s">
        <v>416</v>
      </c>
      <c r="B743" s="254" t="s">
        <v>410</v>
      </c>
      <c r="C743" s="745" t="s">
        <v>418</v>
      </c>
      <c r="D743" s="477" t="s">
        <v>932</v>
      </c>
      <c r="E743" s="295">
        <v>1</v>
      </c>
      <c r="F743" s="478" t="s">
        <v>164</v>
      </c>
      <c r="G743" s="220"/>
      <c r="H743" s="220"/>
      <c r="I743" s="220">
        <f t="shared" si="22"/>
        <v>0</v>
      </c>
      <c r="J743" s="223">
        <f t="shared" si="23"/>
        <v>0</v>
      </c>
    </row>
    <row r="744" spans="1:10" s="475" customFormat="1" ht="11.25">
      <c r="A744" s="253" t="s">
        <v>416</v>
      </c>
      <c r="B744" s="254" t="s">
        <v>410</v>
      </c>
      <c r="C744" s="745" t="s">
        <v>419</v>
      </c>
      <c r="D744" s="477" t="s">
        <v>933</v>
      </c>
      <c r="E744" s="295">
        <v>1</v>
      </c>
      <c r="F744" s="478" t="s">
        <v>164</v>
      </c>
      <c r="G744" s="220"/>
      <c r="H744" s="220"/>
      <c r="I744" s="220">
        <f t="shared" si="22"/>
        <v>0</v>
      </c>
      <c r="J744" s="223">
        <f t="shared" si="23"/>
        <v>0</v>
      </c>
    </row>
    <row r="745" spans="1:10" s="475" customFormat="1" ht="11.25">
      <c r="A745" s="253" t="s">
        <v>416</v>
      </c>
      <c r="B745" s="254" t="s">
        <v>410</v>
      </c>
      <c r="C745" s="745" t="s">
        <v>421</v>
      </c>
      <c r="D745" s="477" t="s">
        <v>934</v>
      </c>
      <c r="E745" s="295">
        <v>1</v>
      </c>
      <c r="F745" s="478" t="s">
        <v>164</v>
      </c>
      <c r="G745" s="220"/>
      <c r="H745" s="220"/>
      <c r="I745" s="220">
        <f t="shared" si="22"/>
        <v>0</v>
      </c>
      <c r="J745" s="223">
        <f t="shared" si="23"/>
        <v>0</v>
      </c>
    </row>
    <row r="746" spans="1:10" s="475" customFormat="1" ht="11.25">
      <c r="A746" s="253" t="s">
        <v>416</v>
      </c>
      <c r="B746" s="254" t="s">
        <v>410</v>
      </c>
      <c r="C746" s="745" t="s">
        <v>198</v>
      </c>
      <c r="D746" s="477" t="s">
        <v>935</v>
      </c>
      <c r="E746" s="295">
        <v>1</v>
      </c>
      <c r="F746" s="478" t="s">
        <v>164</v>
      </c>
      <c r="G746" s="220"/>
      <c r="H746" s="220"/>
      <c r="I746" s="220">
        <f t="shared" si="22"/>
        <v>0</v>
      </c>
      <c r="J746" s="223">
        <f t="shared" si="23"/>
        <v>0</v>
      </c>
    </row>
    <row r="747" spans="1:10" s="475" customFormat="1" ht="11.25">
      <c r="A747" s="253" t="s">
        <v>416</v>
      </c>
      <c r="B747" s="254" t="s">
        <v>410</v>
      </c>
      <c r="C747" s="745" t="s">
        <v>200</v>
      </c>
      <c r="D747" s="477" t="s">
        <v>982</v>
      </c>
      <c r="E747" s="295"/>
      <c r="F747" s="478"/>
      <c r="G747" s="220"/>
      <c r="H747" s="220"/>
      <c r="I747" s="220"/>
      <c r="J747" s="223"/>
    </row>
    <row r="748" spans="1:10" s="475" customFormat="1" ht="11.25">
      <c r="A748" s="253" t="s">
        <v>416</v>
      </c>
      <c r="B748" s="254" t="s">
        <v>410</v>
      </c>
      <c r="C748" s="745" t="s">
        <v>201</v>
      </c>
      <c r="D748" s="477" t="s">
        <v>983</v>
      </c>
      <c r="E748" s="295"/>
      <c r="F748" s="478"/>
      <c r="G748" s="220"/>
      <c r="H748" s="220"/>
      <c r="I748" s="220"/>
      <c r="J748" s="223"/>
    </row>
    <row r="749" spans="1:10" s="475" customFormat="1" ht="11.25">
      <c r="A749" s="253" t="s">
        <v>416</v>
      </c>
      <c r="B749" s="254" t="s">
        <v>410</v>
      </c>
      <c r="C749" s="745" t="s">
        <v>401</v>
      </c>
      <c r="D749" s="477" t="s">
        <v>981</v>
      </c>
      <c r="E749" s="295"/>
      <c r="F749" s="478"/>
      <c r="G749" s="220"/>
      <c r="H749" s="220"/>
      <c r="I749" s="220"/>
      <c r="J749" s="223"/>
    </row>
    <row r="750" spans="1:10" s="475" customFormat="1" ht="11.25">
      <c r="A750" s="253" t="s">
        <v>416</v>
      </c>
      <c r="B750" s="254" t="s">
        <v>410</v>
      </c>
      <c r="C750" s="745" t="s">
        <v>175</v>
      </c>
      <c r="D750" s="477" t="s">
        <v>986</v>
      </c>
      <c r="E750" s="295"/>
      <c r="F750" s="478"/>
      <c r="G750" s="220"/>
      <c r="H750" s="220"/>
      <c r="I750" s="220"/>
      <c r="J750" s="223"/>
    </row>
    <row r="751" spans="1:10" s="475" customFormat="1" ht="11.25">
      <c r="A751" s="253" t="s">
        <v>416</v>
      </c>
      <c r="B751" s="254" t="s">
        <v>410</v>
      </c>
      <c r="C751" s="745" t="s">
        <v>176</v>
      </c>
      <c r="D751" s="477" t="s">
        <v>984</v>
      </c>
      <c r="E751" s="295"/>
      <c r="F751" s="478"/>
      <c r="G751" s="220"/>
      <c r="H751" s="220"/>
      <c r="I751" s="220"/>
      <c r="J751" s="223"/>
    </row>
    <row r="752" spans="1:10" s="475" customFormat="1" ht="11.25">
      <c r="A752" s="253" t="s">
        <v>416</v>
      </c>
      <c r="B752" s="254" t="s">
        <v>410</v>
      </c>
      <c r="C752" s="745" t="s">
        <v>177</v>
      </c>
      <c r="D752" s="477" t="s">
        <v>987</v>
      </c>
      <c r="E752" s="295"/>
      <c r="F752" s="478"/>
      <c r="G752" s="220"/>
      <c r="H752" s="220"/>
      <c r="I752" s="220"/>
      <c r="J752" s="223"/>
    </row>
    <row r="753" spans="1:10" s="475" customFormat="1" ht="11.25">
      <c r="A753" s="253" t="s">
        <v>416</v>
      </c>
      <c r="B753" s="254" t="s">
        <v>410</v>
      </c>
      <c r="C753" s="745" t="s">
        <v>458</v>
      </c>
      <c r="D753" s="477" t="s">
        <v>985</v>
      </c>
      <c r="E753" s="295"/>
      <c r="F753" s="478"/>
      <c r="G753" s="220"/>
      <c r="H753" s="220"/>
      <c r="I753" s="220"/>
      <c r="J753" s="223"/>
    </row>
    <row r="754" spans="1:10" s="475" customFormat="1" ht="11.25">
      <c r="A754" s="253" t="s">
        <v>416</v>
      </c>
      <c r="B754" s="254" t="s">
        <v>410</v>
      </c>
      <c r="C754" s="745" t="s">
        <v>459</v>
      </c>
      <c r="D754" s="477" t="s">
        <v>936</v>
      </c>
      <c r="E754" s="295">
        <v>1</v>
      </c>
      <c r="F754" s="478" t="s">
        <v>164</v>
      </c>
      <c r="G754" s="220"/>
      <c r="H754" s="220"/>
      <c r="I754" s="220">
        <f t="shared" si="22"/>
        <v>0</v>
      </c>
      <c r="J754" s="223">
        <f t="shared" si="23"/>
        <v>0</v>
      </c>
    </row>
    <row r="755" spans="1:10" s="475" customFormat="1" ht="11.25">
      <c r="A755" s="253" t="s">
        <v>416</v>
      </c>
      <c r="B755" s="254" t="s">
        <v>410</v>
      </c>
      <c r="C755" s="745" t="s">
        <v>168</v>
      </c>
      <c r="D755" s="477" t="s">
        <v>988</v>
      </c>
      <c r="E755" s="295"/>
      <c r="F755" s="478"/>
      <c r="G755" s="220"/>
      <c r="H755" s="220"/>
      <c r="I755" s="220"/>
      <c r="J755" s="223"/>
    </row>
    <row r="756" spans="1:10" s="475" customFormat="1" ht="11.25">
      <c r="A756" s="253" t="s">
        <v>416</v>
      </c>
      <c r="B756" s="254" t="s">
        <v>410</v>
      </c>
      <c r="C756" s="745" t="s">
        <v>391</v>
      </c>
      <c r="D756" s="477" t="s">
        <v>937</v>
      </c>
      <c r="E756" s="295">
        <v>1</v>
      </c>
      <c r="F756" s="478" t="s">
        <v>164</v>
      </c>
      <c r="G756" s="220"/>
      <c r="H756" s="220"/>
      <c r="I756" s="220">
        <f t="shared" si="22"/>
        <v>0</v>
      </c>
      <c r="J756" s="223">
        <f t="shared" si="23"/>
        <v>0</v>
      </c>
    </row>
    <row r="757" spans="1:10" s="475" customFormat="1" ht="11.25">
      <c r="A757" s="253" t="s">
        <v>416</v>
      </c>
      <c r="B757" s="254" t="s">
        <v>410</v>
      </c>
      <c r="C757" s="745" t="s">
        <v>593</v>
      </c>
      <c r="D757" s="477" t="s">
        <v>938</v>
      </c>
      <c r="E757" s="295">
        <v>1</v>
      </c>
      <c r="F757" s="478" t="s">
        <v>164</v>
      </c>
      <c r="G757" s="220"/>
      <c r="H757" s="220"/>
      <c r="I757" s="220">
        <f t="shared" ref="I757:I781" si="24">SUM(G757:H757)</f>
        <v>0</v>
      </c>
      <c r="J757" s="223">
        <f t="shared" ref="J757:J781" si="25">E757*I757</f>
        <v>0</v>
      </c>
    </row>
    <row r="758" spans="1:10" s="475" customFormat="1" ht="11.25">
      <c r="A758" s="253" t="s">
        <v>416</v>
      </c>
      <c r="B758" s="254" t="s">
        <v>410</v>
      </c>
      <c r="C758" s="745" t="s">
        <v>676</v>
      </c>
      <c r="D758" s="477" t="s">
        <v>939</v>
      </c>
      <c r="E758" s="295">
        <v>1</v>
      </c>
      <c r="F758" s="478" t="s">
        <v>164</v>
      </c>
      <c r="G758" s="220"/>
      <c r="H758" s="220"/>
      <c r="I758" s="220">
        <f t="shared" si="24"/>
        <v>0</v>
      </c>
      <c r="J758" s="223">
        <f t="shared" si="25"/>
        <v>0</v>
      </c>
    </row>
    <row r="759" spans="1:10" s="475" customFormat="1" ht="11.25">
      <c r="A759" s="253" t="s">
        <v>416</v>
      </c>
      <c r="B759" s="254" t="s">
        <v>410</v>
      </c>
      <c r="C759" s="745" t="s">
        <v>677</v>
      </c>
      <c r="D759" s="477" t="s">
        <v>940</v>
      </c>
      <c r="E759" s="295">
        <v>1</v>
      </c>
      <c r="F759" s="478" t="s">
        <v>164</v>
      </c>
      <c r="G759" s="220"/>
      <c r="H759" s="220"/>
      <c r="I759" s="220">
        <f t="shared" si="24"/>
        <v>0</v>
      </c>
      <c r="J759" s="223">
        <f t="shared" si="25"/>
        <v>0</v>
      </c>
    </row>
    <row r="760" spans="1:10" s="475" customFormat="1" ht="11.25">
      <c r="A760" s="253" t="s">
        <v>416</v>
      </c>
      <c r="B760" s="254" t="s">
        <v>410</v>
      </c>
      <c r="C760" s="745" t="s">
        <v>705</v>
      </c>
      <c r="D760" s="477" t="s">
        <v>941</v>
      </c>
      <c r="E760" s="295">
        <v>1</v>
      </c>
      <c r="F760" s="478" t="s">
        <v>164</v>
      </c>
      <c r="G760" s="220"/>
      <c r="H760" s="220"/>
      <c r="I760" s="220">
        <f t="shared" si="24"/>
        <v>0</v>
      </c>
      <c r="J760" s="223">
        <f t="shared" si="25"/>
        <v>0</v>
      </c>
    </row>
    <row r="761" spans="1:10" s="475" customFormat="1" ht="11.25">
      <c r="A761" s="253" t="s">
        <v>416</v>
      </c>
      <c r="B761" s="254" t="s">
        <v>410</v>
      </c>
      <c r="C761" s="745" t="s">
        <v>706</v>
      </c>
      <c r="D761" s="477" t="s">
        <v>942</v>
      </c>
      <c r="E761" s="295">
        <v>1</v>
      </c>
      <c r="F761" s="478" t="s">
        <v>164</v>
      </c>
      <c r="G761" s="220"/>
      <c r="H761" s="220"/>
      <c r="I761" s="220">
        <f t="shared" si="24"/>
        <v>0</v>
      </c>
      <c r="J761" s="223">
        <f t="shared" si="25"/>
        <v>0</v>
      </c>
    </row>
    <row r="762" spans="1:10" s="475" customFormat="1" ht="11.25">
      <c r="A762" s="253" t="s">
        <v>416</v>
      </c>
      <c r="B762" s="254" t="s">
        <v>410</v>
      </c>
      <c r="C762" s="745" t="s">
        <v>707</v>
      </c>
      <c r="D762" s="477" t="s">
        <v>943</v>
      </c>
      <c r="E762" s="295">
        <v>1</v>
      </c>
      <c r="F762" s="478" t="s">
        <v>164</v>
      </c>
      <c r="G762" s="220"/>
      <c r="H762" s="220"/>
      <c r="I762" s="220">
        <f t="shared" si="24"/>
        <v>0</v>
      </c>
      <c r="J762" s="223">
        <f t="shared" si="25"/>
        <v>0</v>
      </c>
    </row>
    <row r="763" spans="1:10" s="475" customFormat="1" ht="11.25">
      <c r="A763" s="253" t="s">
        <v>416</v>
      </c>
      <c r="B763" s="254" t="s">
        <v>410</v>
      </c>
      <c r="C763" s="745" t="s">
        <v>961</v>
      </c>
      <c r="D763" s="477" t="s">
        <v>989</v>
      </c>
      <c r="E763" s="295"/>
      <c r="F763" s="478"/>
      <c r="G763" s="220"/>
      <c r="H763" s="220"/>
      <c r="I763" s="220"/>
      <c r="J763" s="223"/>
    </row>
    <row r="764" spans="1:10" s="475" customFormat="1" ht="11.25">
      <c r="A764" s="253" t="s">
        <v>416</v>
      </c>
      <c r="B764" s="254" t="s">
        <v>410</v>
      </c>
      <c r="C764" s="745" t="s">
        <v>962</v>
      </c>
      <c r="D764" s="477" t="s">
        <v>990</v>
      </c>
      <c r="E764" s="295"/>
      <c r="F764" s="478"/>
      <c r="G764" s="220"/>
      <c r="H764" s="220"/>
      <c r="I764" s="220"/>
      <c r="J764" s="223"/>
    </row>
    <row r="765" spans="1:10" s="475" customFormat="1" ht="11.25">
      <c r="A765" s="253" t="s">
        <v>416</v>
      </c>
      <c r="B765" s="254" t="s">
        <v>410</v>
      </c>
      <c r="C765" s="745" t="s">
        <v>963</v>
      </c>
      <c r="D765" s="477" t="s">
        <v>944</v>
      </c>
      <c r="E765" s="295">
        <v>1</v>
      </c>
      <c r="F765" s="478" t="s">
        <v>164</v>
      </c>
      <c r="G765" s="220"/>
      <c r="H765" s="220"/>
      <c r="I765" s="220">
        <f t="shared" si="24"/>
        <v>0</v>
      </c>
      <c r="J765" s="223">
        <f t="shared" si="25"/>
        <v>0</v>
      </c>
    </row>
    <row r="766" spans="1:10" s="475" customFormat="1" ht="11.25">
      <c r="A766" s="253" t="s">
        <v>416</v>
      </c>
      <c r="B766" s="254" t="s">
        <v>410</v>
      </c>
      <c r="C766" s="745" t="s">
        <v>964</v>
      </c>
      <c r="D766" s="477" t="s">
        <v>945</v>
      </c>
      <c r="E766" s="295">
        <v>1</v>
      </c>
      <c r="F766" s="478" t="s">
        <v>164</v>
      </c>
      <c r="G766" s="220"/>
      <c r="H766" s="220"/>
      <c r="I766" s="220">
        <f t="shared" si="24"/>
        <v>0</v>
      </c>
      <c r="J766" s="223">
        <f t="shared" si="25"/>
        <v>0</v>
      </c>
    </row>
    <row r="767" spans="1:10" s="475" customFormat="1" ht="11.25">
      <c r="A767" s="253" t="s">
        <v>416</v>
      </c>
      <c r="B767" s="254" t="s">
        <v>410</v>
      </c>
      <c r="C767" s="745" t="s">
        <v>965</v>
      </c>
      <c r="D767" s="477" t="s">
        <v>946</v>
      </c>
      <c r="E767" s="295">
        <v>1</v>
      </c>
      <c r="F767" s="478" t="s">
        <v>164</v>
      </c>
      <c r="G767" s="220"/>
      <c r="H767" s="220"/>
      <c r="I767" s="220">
        <f t="shared" si="24"/>
        <v>0</v>
      </c>
      <c r="J767" s="223">
        <f t="shared" si="25"/>
        <v>0</v>
      </c>
    </row>
    <row r="768" spans="1:10" s="475" customFormat="1" ht="11.25">
      <c r="A768" s="253" t="s">
        <v>416</v>
      </c>
      <c r="B768" s="254" t="s">
        <v>410</v>
      </c>
      <c r="C768" s="745" t="s">
        <v>966</v>
      </c>
      <c r="D768" s="477" t="s">
        <v>947</v>
      </c>
      <c r="E768" s="295">
        <v>1</v>
      </c>
      <c r="F768" s="478" t="s">
        <v>164</v>
      </c>
      <c r="G768" s="220"/>
      <c r="H768" s="220"/>
      <c r="I768" s="220">
        <f t="shared" si="24"/>
        <v>0</v>
      </c>
      <c r="J768" s="223">
        <f t="shared" si="25"/>
        <v>0</v>
      </c>
    </row>
    <row r="769" spans="1:10" s="475" customFormat="1" ht="11.25">
      <c r="A769" s="253" t="s">
        <v>416</v>
      </c>
      <c r="B769" s="254" t="s">
        <v>410</v>
      </c>
      <c r="C769" s="745" t="s">
        <v>967</v>
      </c>
      <c r="D769" s="477" t="s">
        <v>948</v>
      </c>
      <c r="E769" s="295">
        <v>1</v>
      </c>
      <c r="F769" s="478" t="s">
        <v>164</v>
      </c>
      <c r="G769" s="220"/>
      <c r="H769" s="220"/>
      <c r="I769" s="220">
        <f t="shared" si="24"/>
        <v>0</v>
      </c>
      <c r="J769" s="223">
        <f t="shared" si="25"/>
        <v>0</v>
      </c>
    </row>
    <row r="770" spans="1:10" s="475" customFormat="1" ht="11.25">
      <c r="A770" s="253" t="s">
        <v>416</v>
      </c>
      <c r="B770" s="254" t="s">
        <v>410</v>
      </c>
      <c r="C770" s="745" t="s">
        <v>968</v>
      </c>
      <c r="D770" s="477" t="s">
        <v>949</v>
      </c>
      <c r="E770" s="295">
        <v>1</v>
      </c>
      <c r="F770" s="478" t="s">
        <v>164</v>
      </c>
      <c r="G770" s="220"/>
      <c r="H770" s="220"/>
      <c r="I770" s="220">
        <f t="shared" si="24"/>
        <v>0</v>
      </c>
      <c r="J770" s="223">
        <f t="shared" si="25"/>
        <v>0</v>
      </c>
    </row>
    <row r="771" spans="1:10" s="475" customFormat="1" ht="11.25">
      <c r="A771" s="253" t="s">
        <v>416</v>
      </c>
      <c r="B771" s="254" t="s">
        <v>410</v>
      </c>
      <c r="C771" s="745" t="s">
        <v>969</v>
      </c>
      <c r="D771" s="477" t="s">
        <v>950</v>
      </c>
      <c r="E771" s="295">
        <v>1</v>
      </c>
      <c r="F771" s="478" t="s">
        <v>164</v>
      </c>
      <c r="G771" s="220"/>
      <c r="H771" s="220"/>
      <c r="I771" s="220">
        <f t="shared" si="24"/>
        <v>0</v>
      </c>
      <c r="J771" s="223">
        <f t="shared" si="25"/>
        <v>0</v>
      </c>
    </row>
    <row r="772" spans="1:10" s="475" customFormat="1" ht="11.25">
      <c r="A772" s="253" t="s">
        <v>416</v>
      </c>
      <c r="B772" s="254" t="s">
        <v>410</v>
      </c>
      <c r="C772" s="745" t="s">
        <v>970</v>
      </c>
      <c r="D772" s="477" t="s">
        <v>951</v>
      </c>
      <c r="E772" s="295">
        <v>1</v>
      </c>
      <c r="F772" s="478" t="s">
        <v>164</v>
      </c>
      <c r="G772" s="220"/>
      <c r="H772" s="220"/>
      <c r="I772" s="220">
        <f t="shared" si="24"/>
        <v>0</v>
      </c>
      <c r="J772" s="223">
        <f t="shared" si="25"/>
        <v>0</v>
      </c>
    </row>
    <row r="773" spans="1:10" s="475" customFormat="1" ht="11.25">
      <c r="A773" s="253" t="s">
        <v>416</v>
      </c>
      <c r="B773" s="254" t="s">
        <v>410</v>
      </c>
      <c r="C773" s="745" t="s">
        <v>971</v>
      </c>
      <c r="D773" s="477" t="s">
        <v>952</v>
      </c>
      <c r="E773" s="295">
        <v>1</v>
      </c>
      <c r="F773" s="478" t="s">
        <v>164</v>
      </c>
      <c r="G773" s="220"/>
      <c r="H773" s="220"/>
      <c r="I773" s="220">
        <f t="shared" si="24"/>
        <v>0</v>
      </c>
      <c r="J773" s="223">
        <f t="shared" si="25"/>
        <v>0</v>
      </c>
    </row>
    <row r="774" spans="1:10" s="475" customFormat="1" ht="11.25">
      <c r="A774" s="253" t="s">
        <v>416</v>
      </c>
      <c r="B774" s="254" t="s">
        <v>410</v>
      </c>
      <c r="C774" s="745" t="s">
        <v>972</v>
      </c>
      <c r="D774" s="477" t="s">
        <v>953</v>
      </c>
      <c r="E774" s="295">
        <v>1</v>
      </c>
      <c r="F774" s="478" t="s">
        <v>164</v>
      </c>
      <c r="G774" s="220"/>
      <c r="H774" s="220"/>
      <c r="I774" s="220">
        <f t="shared" si="24"/>
        <v>0</v>
      </c>
      <c r="J774" s="223">
        <f t="shared" si="25"/>
        <v>0</v>
      </c>
    </row>
    <row r="775" spans="1:10" s="475" customFormat="1" ht="11.25">
      <c r="A775" s="253" t="s">
        <v>416</v>
      </c>
      <c r="B775" s="254" t="s">
        <v>410</v>
      </c>
      <c r="C775" s="745" t="s">
        <v>973</v>
      </c>
      <c r="D775" s="477" t="s">
        <v>954</v>
      </c>
      <c r="E775" s="295">
        <v>1</v>
      </c>
      <c r="F775" s="478" t="s">
        <v>164</v>
      </c>
      <c r="G775" s="220"/>
      <c r="H775" s="220"/>
      <c r="I775" s="220">
        <f t="shared" si="24"/>
        <v>0</v>
      </c>
      <c r="J775" s="223">
        <f t="shared" si="25"/>
        <v>0</v>
      </c>
    </row>
    <row r="776" spans="1:10" s="475" customFormat="1" ht="11.25">
      <c r="A776" s="253" t="s">
        <v>416</v>
      </c>
      <c r="B776" s="254" t="s">
        <v>410</v>
      </c>
      <c r="C776" s="745" t="s">
        <v>974</v>
      </c>
      <c r="D776" s="477" t="s">
        <v>955</v>
      </c>
      <c r="E776" s="295">
        <v>1</v>
      </c>
      <c r="F776" s="478" t="s">
        <v>164</v>
      </c>
      <c r="G776" s="220"/>
      <c r="H776" s="220"/>
      <c r="I776" s="220">
        <f t="shared" si="24"/>
        <v>0</v>
      </c>
      <c r="J776" s="223">
        <f t="shared" si="25"/>
        <v>0</v>
      </c>
    </row>
    <row r="777" spans="1:10" s="475" customFormat="1" ht="11.25">
      <c r="A777" s="253" t="s">
        <v>416</v>
      </c>
      <c r="B777" s="254" t="s">
        <v>410</v>
      </c>
      <c r="C777" s="745" t="s">
        <v>975</v>
      </c>
      <c r="D777" s="477" t="s">
        <v>956</v>
      </c>
      <c r="E777" s="295">
        <v>1</v>
      </c>
      <c r="F777" s="478" t="s">
        <v>164</v>
      </c>
      <c r="G777" s="220"/>
      <c r="H777" s="220"/>
      <c r="I777" s="220">
        <f t="shared" si="24"/>
        <v>0</v>
      </c>
      <c r="J777" s="223">
        <f t="shared" si="25"/>
        <v>0</v>
      </c>
    </row>
    <row r="778" spans="1:10" s="475" customFormat="1" ht="11.25">
      <c r="A778" s="253" t="s">
        <v>416</v>
      </c>
      <c r="B778" s="254" t="s">
        <v>410</v>
      </c>
      <c r="C778" s="745" t="s">
        <v>976</v>
      </c>
      <c r="D778" s="477" t="s">
        <v>957</v>
      </c>
      <c r="E778" s="295">
        <v>1</v>
      </c>
      <c r="F778" s="478" t="s">
        <v>164</v>
      </c>
      <c r="G778" s="220"/>
      <c r="H778" s="220"/>
      <c r="I778" s="220">
        <f t="shared" si="24"/>
        <v>0</v>
      </c>
      <c r="J778" s="223">
        <f t="shared" si="25"/>
        <v>0</v>
      </c>
    </row>
    <row r="779" spans="1:10" s="475" customFormat="1" ht="11.25">
      <c r="A779" s="253" t="s">
        <v>416</v>
      </c>
      <c r="B779" s="254" t="s">
        <v>410</v>
      </c>
      <c r="C779" s="745" t="s">
        <v>977</v>
      </c>
      <c r="D779" s="477" t="s">
        <v>958</v>
      </c>
      <c r="E779" s="295">
        <v>1</v>
      </c>
      <c r="F779" s="478" t="s">
        <v>164</v>
      </c>
      <c r="G779" s="220"/>
      <c r="H779" s="220"/>
      <c r="I779" s="220">
        <f t="shared" si="24"/>
        <v>0</v>
      </c>
      <c r="J779" s="223">
        <f t="shared" si="25"/>
        <v>0</v>
      </c>
    </row>
    <row r="780" spans="1:10" s="475" customFormat="1" ht="11.25">
      <c r="A780" s="253" t="s">
        <v>416</v>
      </c>
      <c r="B780" s="254" t="s">
        <v>410</v>
      </c>
      <c r="C780" s="745" t="s">
        <v>978</v>
      </c>
      <c r="D780" s="477" t="s">
        <v>959</v>
      </c>
      <c r="E780" s="295">
        <v>1</v>
      </c>
      <c r="F780" s="478" t="s">
        <v>164</v>
      </c>
      <c r="G780" s="220"/>
      <c r="H780" s="220"/>
      <c r="I780" s="220">
        <f t="shared" si="24"/>
        <v>0</v>
      </c>
      <c r="J780" s="223">
        <f t="shared" si="25"/>
        <v>0</v>
      </c>
    </row>
    <row r="781" spans="1:10" s="475" customFormat="1" ht="11.25">
      <c r="A781" s="253" t="s">
        <v>416</v>
      </c>
      <c r="B781" s="254" t="s">
        <v>410</v>
      </c>
      <c r="C781" s="745" t="s">
        <v>979</v>
      </c>
      <c r="D781" s="477" t="s">
        <v>960</v>
      </c>
      <c r="E781" s="295">
        <v>1</v>
      </c>
      <c r="F781" s="478" t="s">
        <v>164</v>
      </c>
      <c r="G781" s="220"/>
      <c r="H781" s="220"/>
      <c r="I781" s="220">
        <f t="shared" si="24"/>
        <v>0</v>
      </c>
      <c r="J781" s="223">
        <f t="shared" si="25"/>
        <v>0</v>
      </c>
    </row>
    <row r="782" spans="1:10" s="475" customFormat="1" ht="11.25">
      <c r="A782" s="253"/>
      <c r="B782" s="254"/>
      <c r="C782" s="745"/>
      <c r="D782" s="477"/>
      <c r="E782" s="295"/>
      <c r="F782" s="478"/>
      <c r="G782" s="220"/>
      <c r="H782" s="220"/>
      <c r="I782" s="220"/>
      <c r="J782" s="223"/>
    </row>
    <row r="783" spans="1:10" s="302" customFormat="1" ht="12" thickBot="1">
      <c r="A783" s="66"/>
      <c r="B783" s="85"/>
      <c r="C783" s="68"/>
      <c r="D783" s="64"/>
      <c r="E783" s="295"/>
      <c r="F783" s="324"/>
      <c r="G783" s="17"/>
      <c r="H783" s="220"/>
      <c r="I783" s="168"/>
      <c r="J783" s="169"/>
    </row>
    <row r="784" spans="1:10" s="58" customFormat="1" ht="23.25" thickBot="1">
      <c r="A784" s="407" t="s">
        <v>416</v>
      </c>
      <c r="B784" s="65" t="s">
        <v>410</v>
      </c>
      <c r="C784" s="65" t="s">
        <v>896</v>
      </c>
      <c r="D784" s="65" t="s">
        <v>542</v>
      </c>
      <c r="E784" s="211"/>
      <c r="F784" s="408"/>
      <c r="G784" s="91"/>
      <c r="H784" s="409"/>
      <c r="I784" s="212"/>
      <c r="J784" s="303">
        <f>SUM(J711:J782)</f>
        <v>0</v>
      </c>
    </row>
    <row r="785" spans="1:10" s="302" customFormat="1" ht="11.25">
      <c r="A785" s="66"/>
      <c r="B785" s="85"/>
      <c r="C785" s="68"/>
      <c r="D785" s="64"/>
      <c r="E785" s="295"/>
      <c r="F785" s="324"/>
      <c r="G785" s="17"/>
      <c r="H785" s="220"/>
      <c r="I785" s="168"/>
      <c r="J785" s="169"/>
    </row>
    <row r="786" spans="1:10">
      <c r="A786" s="396" t="s">
        <v>416</v>
      </c>
      <c r="B786" s="264" t="s">
        <v>411</v>
      </c>
      <c r="C786" s="113" t="s">
        <v>851</v>
      </c>
      <c r="D786" s="113" t="s">
        <v>602</v>
      </c>
      <c r="E786" s="204"/>
      <c r="F786" s="444"/>
      <c r="G786" s="90"/>
      <c r="H786" s="399"/>
      <c r="I786" s="160"/>
      <c r="J786" s="227"/>
    </row>
    <row r="787" spans="1:10" s="302" customFormat="1" ht="11.25">
      <c r="A787" s="66"/>
      <c r="B787" s="85"/>
      <c r="C787" s="68"/>
      <c r="D787" s="64"/>
      <c r="E787" s="295"/>
      <c r="F787" s="324"/>
      <c r="G787" s="17"/>
      <c r="H787" s="220"/>
      <c r="I787" s="168"/>
      <c r="J787" s="169"/>
    </row>
    <row r="788" spans="1:10" s="302" customFormat="1" ht="11.25">
      <c r="A788" s="66"/>
      <c r="B788" s="85"/>
      <c r="C788" s="68"/>
      <c r="D788" s="64" t="s">
        <v>708</v>
      </c>
      <c r="E788" s="295"/>
      <c r="F788" s="324"/>
      <c r="G788" s="17"/>
      <c r="H788" s="220"/>
      <c r="I788" s="168"/>
      <c r="J788" s="169"/>
    </row>
    <row r="789" spans="1:10" s="302" customFormat="1" ht="22.5">
      <c r="A789" s="66"/>
      <c r="B789" s="85"/>
      <c r="C789" s="68"/>
      <c r="D789" s="64" t="s">
        <v>544</v>
      </c>
      <c r="E789" s="295"/>
      <c r="F789" s="324"/>
      <c r="G789" s="17"/>
      <c r="H789" s="220"/>
      <c r="I789" s="168"/>
      <c r="J789" s="169"/>
    </row>
    <row r="790" spans="1:10" s="302" customFormat="1" ht="33.75">
      <c r="A790" s="66"/>
      <c r="B790" s="85"/>
      <c r="C790" s="68"/>
      <c r="D790" s="64" t="s">
        <v>545</v>
      </c>
      <c r="E790" s="295"/>
      <c r="F790" s="324"/>
      <c r="G790" s="17"/>
      <c r="H790" s="220"/>
      <c r="I790" s="168"/>
      <c r="J790" s="169"/>
    </row>
    <row r="791" spans="1:10" s="302" customFormat="1" ht="11.25">
      <c r="A791" s="66"/>
      <c r="B791" s="85"/>
      <c r="C791" s="68"/>
      <c r="D791" s="64"/>
      <c r="E791" s="295"/>
      <c r="F791" s="324"/>
      <c r="G791" s="17"/>
      <c r="H791" s="220"/>
      <c r="I791" s="168"/>
      <c r="J791" s="169"/>
    </row>
    <row r="792" spans="1:10" s="302" customFormat="1" ht="11.25">
      <c r="A792" s="151" t="s">
        <v>416</v>
      </c>
      <c r="B792" s="77" t="s">
        <v>411</v>
      </c>
      <c r="C792" s="131" t="s">
        <v>410</v>
      </c>
      <c r="D792" s="140" t="s">
        <v>497</v>
      </c>
      <c r="E792" s="295"/>
      <c r="F792" s="324"/>
      <c r="G792" s="164"/>
      <c r="H792" s="591"/>
      <c r="I792" s="168"/>
      <c r="J792" s="169"/>
    </row>
    <row r="793" spans="1:10" s="302" customFormat="1" ht="11.25">
      <c r="A793" s="151"/>
      <c r="B793" s="77"/>
      <c r="C793" s="131"/>
      <c r="D793" s="140"/>
      <c r="E793" s="295"/>
      <c r="F793" s="324"/>
      <c r="G793" s="164"/>
      <c r="H793" s="591"/>
      <c r="I793" s="168"/>
      <c r="J793" s="169"/>
    </row>
    <row r="794" spans="1:10" s="475" customFormat="1" ht="11.25">
      <c r="A794" s="165"/>
      <c r="B794" s="166"/>
      <c r="C794" s="131" t="s">
        <v>387</v>
      </c>
      <c r="D794" s="207" t="s">
        <v>498</v>
      </c>
      <c r="E794" s="295">
        <v>9</v>
      </c>
      <c r="F794" s="324" t="s">
        <v>164</v>
      </c>
      <c r="G794" s="220"/>
      <c r="H794" s="220"/>
      <c r="I794" s="220">
        <f>SUM(G794:H794)</f>
        <v>0</v>
      </c>
      <c r="J794" s="223">
        <f>E794*I794</f>
        <v>0</v>
      </c>
    </row>
    <row r="795" spans="1:10" s="475" customFormat="1" ht="11.25">
      <c r="A795" s="165"/>
      <c r="B795" s="166"/>
      <c r="C795" s="131"/>
      <c r="D795" s="207" t="s">
        <v>824</v>
      </c>
      <c r="E795" s="295"/>
      <c r="F795" s="324"/>
      <c r="G795" s="168"/>
      <c r="H795" s="591"/>
      <c r="I795" s="168"/>
      <c r="J795" s="169"/>
    </row>
    <row r="796" spans="1:10" s="475" customFormat="1" ht="11.25">
      <c r="A796" s="165"/>
      <c r="B796" s="166"/>
      <c r="C796" s="131"/>
      <c r="D796" s="207"/>
      <c r="E796" s="295"/>
      <c r="F796" s="324"/>
      <c r="G796" s="168"/>
      <c r="H796" s="591"/>
      <c r="I796" s="168"/>
      <c r="J796" s="169"/>
    </row>
    <row r="797" spans="1:10" s="302" customFormat="1" ht="11.25">
      <c r="A797" s="151" t="s">
        <v>416</v>
      </c>
      <c r="B797" s="77" t="s">
        <v>411</v>
      </c>
      <c r="C797" s="131" t="s">
        <v>411</v>
      </c>
      <c r="D797" s="140" t="s">
        <v>499</v>
      </c>
      <c r="E797" s="295">
        <v>15</v>
      </c>
      <c r="F797" s="324" t="s">
        <v>164</v>
      </c>
      <c r="G797" s="220"/>
      <c r="H797" s="220"/>
      <c r="I797" s="220">
        <f>SUM(G797:H797)</f>
        <v>0</v>
      </c>
      <c r="J797" s="223">
        <f>E797*I797</f>
        <v>0</v>
      </c>
    </row>
    <row r="798" spans="1:10" s="475" customFormat="1" ht="11.25">
      <c r="A798" s="165"/>
      <c r="B798" s="166"/>
      <c r="C798" s="167"/>
      <c r="D798" s="207" t="s">
        <v>500</v>
      </c>
      <c r="E798" s="479"/>
      <c r="F798" s="480"/>
      <c r="G798" s="168"/>
      <c r="H798" s="591"/>
      <c r="I798" s="168"/>
      <c r="J798" s="169"/>
    </row>
    <row r="799" spans="1:10" s="475" customFormat="1" ht="11.25">
      <c r="A799" s="165"/>
      <c r="B799" s="166"/>
      <c r="C799" s="167"/>
      <c r="D799" s="207" t="s">
        <v>825</v>
      </c>
      <c r="E799" s="479"/>
      <c r="F799" s="480"/>
      <c r="G799" s="168"/>
      <c r="H799" s="591"/>
      <c r="I799" s="168"/>
      <c r="J799" s="169"/>
    </row>
    <row r="800" spans="1:10" s="475" customFormat="1" ht="11.25">
      <c r="A800" s="165"/>
      <c r="B800" s="166"/>
      <c r="C800" s="167"/>
      <c r="D800" s="207" t="s">
        <v>501</v>
      </c>
      <c r="E800" s="479"/>
      <c r="F800" s="480"/>
      <c r="G800" s="168"/>
      <c r="H800" s="591"/>
      <c r="I800" s="168"/>
      <c r="J800" s="169"/>
    </row>
    <row r="801" spans="1:10" s="475" customFormat="1" ht="11.25">
      <c r="A801" s="165"/>
      <c r="B801" s="166"/>
      <c r="C801" s="167"/>
      <c r="D801" s="207" t="s">
        <v>502</v>
      </c>
      <c r="E801" s="479"/>
      <c r="F801" s="480"/>
      <c r="G801" s="168"/>
      <c r="H801" s="591"/>
      <c r="I801" s="168"/>
      <c r="J801" s="169"/>
    </row>
    <row r="802" spans="1:10" s="475" customFormat="1" ht="11.25">
      <c r="A802" s="165"/>
      <c r="B802" s="166"/>
      <c r="C802" s="167"/>
      <c r="D802" s="207"/>
      <c r="E802" s="479"/>
      <c r="F802" s="480"/>
      <c r="G802" s="168"/>
      <c r="H802" s="591"/>
      <c r="I802" s="168"/>
      <c r="J802" s="169"/>
    </row>
    <row r="803" spans="1:10" s="302" customFormat="1" ht="11.25">
      <c r="A803" s="151" t="s">
        <v>416</v>
      </c>
      <c r="B803" s="77" t="s">
        <v>411</v>
      </c>
      <c r="C803" s="131" t="s">
        <v>413</v>
      </c>
      <c r="D803" s="140" t="s">
        <v>503</v>
      </c>
      <c r="E803" s="295">
        <v>8</v>
      </c>
      <c r="F803" s="447" t="s">
        <v>305</v>
      </c>
      <c r="G803" s="220"/>
      <c r="H803" s="220"/>
      <c r="I803" s="220">
        <f>SUM(G803:H803)</f>
        <v>0</v>
      </c>
      <c r="J803" s="223">
        <f>E803*I803</f>
        <v>0</v>
      </c>
    </row>
    <row r="804" spans="1:10" s="475" customFormat="1" ht="33.75">
      <c r="A804" s="165"/>
      <c r="B804" s="166"/>
      <c r="C804" s="167"/>
      <c r="D804" s="207" t="s">
        <v>504</v>
      </c>
      <c r="E804" s="479"/>
      <c r="F804" s="480"/>
      <c r="G804" s="168"/>
      <c r="H804" s="591"/>
      <c r="I804" s="168"/>
      <c r="J804" s="169"/>
    </row>
    <row r="805" spans="1:10" s="475" customFormat="1" ht="11.25">
      <c r="A805" s="165"/>
      <c r="B805" s="166"/>
      <c r="C805" s="167"/>
      <c r="D805" s="207" t="s">
        <v>505</v>
      </c>
      <c r="E805" s="479"/>
      <c r="F805" s="480"/>
      <c r="G805" s="168"/>
      <c r="H805" s="591"/>
      <c r="I805" s="168"/>
      <c r="J805" s="169"/>
    </row>
    <row r="806" spans="1:10" s="475" customFormat="1" ht="11.25">
      <c r="A806" s="165"/>
      <c r="B806" s="166"/>
      <c r="C806" s="167"/>
      <c r="D806" s="207" t="s">
        <v>553</v>
      </c>
      <c r="E806" s="479"/>
      <c r="F806" s="480"/>
      <c r="G806" s="168"/>
      <c r="H806" s="591"/>
      <c r="I806" s="168"/>
      <c r="J806" s="169"/>
    </row>
    <row r="807" spans="1:10" s="475" customFormat="1" ht="11.25">
      <c r="A807" s="165"/>
      <c r="B807" s="166"/>
      <c r="C807" s="167"/>
      <c r="D807" s="207"/>
      <c r="E807" s="479"/>
      <c r="F807" s="480"/>
      <c r="G807" s="168"/>
      <c r="H807" s="591"/>
      <c r="I807" s="168"/>
      <c r="J807" s="169"/>
    </row>
    <row r="808" spans="1:10" s="302" customFormat="1" ht="11.25">
      <c r="A808" s="151" t="s">
        <v>416</v>
      </c>
      <c r="B808" s="77" t="s">
        <v>411</v>
      </c>
      <c r="C808" s="131" t="s">
        <v>415</v>
      </c>
      <c r="D808" s="140" t="s">
        <v>506</v>
      </c>
      <c r="E808" s="295">
        <v>14</v>
      </c>
      <c r="F808" s="324" t="s">
        <v>164</v>
      </c>
      <c r="G808" s="220"/>
      <c r="H808" s="220"/>
      <c r="I808" s="220">
        <f>SUM(G808:H808)</f>
        <v>0</v>
      </c>
      <c r="J808" s="223">
        <f>E808*I808</f>
        <v>0</v>
      </c>
    </row>
    <row r="809" spans="1:10" s="475" customFormat="1" ht="22.5">
      <c r="A809" s="165"/>
      <c r="B809" s="166"/>
      <c r="C809" s="167"/>
      <c r="D809" s="207" t="s">
        <v>507</v>
      </c>
      <c r="E809" s="479"/>
      <c r="F809" s="480"/>
      <c r="G809" s="168"/>
      <c r="H809" s="591"/>
      <c r="I809" s="168"/>
      <c r="J809" s="169"/>
    </row>
    <row r="810" spans="1:10" s="475" customFormat="1" ht="11.25">
      <c r="A810" s="165"/>
      <c r="B810" s="166"/>
      <c r="C810" s="167"/>
      <c r="D810" s="207" t="s">
        <v>508</v>
      </c>
      <c r="E810" s="479"/>
      <c r="F810" s="480"/>
      <c r="G810" s="168"/>
      <c r="H810" s="591"/>
      <c r="I810" s="168"/>
      <c r="J810" s="169"/>
    </row>
    <row r="811" spans="1:10" s="475" customFormat="1" ht="11.25">
      <c r="A811" s="165"/>
      <c r="B811" s="166"/>
      <c r="C811" s="167"/>
      <c r="D811" s="207" t="s">
        <v>509</v>
      </c>
      <c r="E811" s="479"/>
      <c r="F811" s="480"/>
      <c r="G811" s="168"/>
      <c r="H811" s="591"/>
      <c r="I811" s="168"/>
      <c r="J811" s="169"/>
    </row>
    <row r="812" spans="1:10" s="475" customFormat="1" ht="11.25">
      <c r="A812" s="165"/>
      <c r="B812" s="166"/>
      <c r="C812" s="167"/>
      <c r="D812" s="207" t="s">
        <v>510</v>
      </c>
      <c r="E812" s="479"/>
      <c r="F812" s="480"/>
      <c r="G812" s="168"/>
      <c r="H812" s="591"/>
      <c r="I812" s="168"/>
      <c r="J812" s="169"/>
    </row>
    <row r="813" spans="1:10">
      <c r="A813" s="19"/>
      <c r="B813" s="20"/>
      <c r="C813" s="3"/>
      <c r="D813" s="403" t="s">
        <v>673</v>
      </c>
      <c r="E813" s="404"/>
      <c r="F813" s="405"/>
      <c r="H813" s="220"/>
    </row>
    <row r="814" spans="1:10" s="302" customFormat="1" ht="11.25">
      <c r="A814" s="151" t="s">
        <v>416</v>
      </c>
      <c r="B814" s="77" t="s">
        <v>411</v>
      </c>
      <c r="C814" s="131" t="s">
        <v>416</v>
      </c>
      <c r="D814" s="140" t="s">
        <v>511</v>
      </c>
      <c r="E814" s="295">
        <v>12</v>
      </c>
      <c r="F814" s="324" t="s">
        <v>164</v>
      </c>
      <c r="G814" s="220"/>
      <c r="H814" s="220"/>
      <c r="I814" s="220">
        <f>SUM(G814:H814)</f>
        <v>0</v>
      </c>
      <c r="J814" s="223">
        <f>E814*I814</f>
        <v>0</v>
      </c>
    </row>
    <row r="815" spans="1:10" s="475" customFormat="1" ht="22.5">
      <c r="A815" s="165"/>
      <c r="B815" s="166"/>
      <c r="C815" s="167"/>
      <c r="D815" s="207" t="s">
        <v>512</v>
      </c>
      <c r="E815" s="479"/>
      <c r="F815" s="480"/>
      <c r="G815" s="168"/>
      <c r="H815" s="591"/>
      <c r="I815" s="168"/>
      <c r="J815" s="169"/>
    </row>
    <row r="816" spans="1:10" s="475" customFormat="1" ht="11.25">
      <c r="A816" s="165"/>
      <c r="B816" s="166"/>
      <c r="C816" s="167"/>
      <c r="D816" s="207" t="s">
        <v>513</v>
      </c>
      <c r="E816" s="479"/>
      <c r="F816" s="480"/>
      <c r="G816" s="168"/>
      <c r="H816" s="591"/>
      <c r="I816" s="168"/>
      <c r="J816" s="169"/>
    </row>
    <row r="817" spans="1:10" s="475" customFormat="1" ht="11.25">
      <c r="A817" s="165"/>
      <c r="B817" s="166"/>
      <c r="C817" s="167"/>
      <c r="D817" s="207" t="s">
        <v>510</v>
      </c>
      <c r="E817" s="479"/>
      <c r="F817" s="480"/>
      <c r="G817" s="168"/>
      <c r="H817" s="591"/>
      <c r="I817" s="168"/>
      <c r="J817" s="169"/>
    </row>
    <row r="818" spans="1:10">
      <c r="A818" s="19"/>
      <c r="B818" s="20"/>
      <c r="C818" s="3"/>
      <c r="D818" s="403" t="s">
        <v>673</v>
      </c>
      <c r="E818" s="404"/>
      <c r="F818" s="405"/>
      <c r="H818" s="220"/>
    </row>
    <row r="819" spans="1:10" s="302" customFormat="1" ht="11.25">
      <c r="A819" s="66"/>
      <c r="B819" s="85"/>
      <c r="C819" s="68"/>
      <c r="D819" s="481"/>
      <c r="E819" s="295"/>
      <c r="F819" s="324"/>
      <c r="G819" s="17"/>
      <c r="H819" s="220"/>
      <c r="I819" s="168"/>
      <c r="J819" s="169"/>
    </row>
    <row r="820" spans="1:10" s="302" customFormat="1" ht="22.5">
      <c r="A820" s="151" t="s">
        <v>416</v>
      </c>
      <c r="B820" s="77" t="s">
        <v>411</v>
      </c>
      <c r="C820" s="131" t="s">
        <v>418</v>
      </c>
      <c r="D820" s="140" t="s">
        <v>594</v>
      </c>
      <c r="E820" s="295">
        <v>10</v>
      </c>
      <c r="F820" s="324" t="s">
        <v>164</v>
      </c>
      <c r="G820" s="220"/>
      <c r="H820" s="220"/>
      <c r="I820" s="220">
        <f>SUM(G820:H820)</f>
        <v>0</v>
      </c>
      <c r="J820" s="223">
        <f>E820*I820</f>
        <v>0</v>
      </c>
    </row>
    <row r="821" spans="1:10" s="475" customFormat="1" ht="11.25">
      <c r="A821" s="165"/>
      <c r="B821" s="166"/>
      <c r="C821" s="167"/>
      <c r="D821" s="207" t="s">
        <v>514</v>
      </c>
      <c r="E821" s="479"/>
      <c r="F821" s="480"/>
      <c r="G821" s="168"/>
      <c r="H821" s="591"/>
      <c r="I821" s="168"/>
      <c r="J821" s="169"/>
    </row>
    <row r="822" spans="1:10" s="475" customFormat="1" ht="22.5">
      <c r="A822" s="165"/>
      <c r="B822" s="166"/>
      <c r="C822" s="167"/>
      <c r="D822" s="207" t="s">
        <v>515</v>
      </c>
      <c r="E822" s="479"/>
      <c r="F822" s="480"/>
      <c r="G822" s="168"/>
      <c r="H822" s="591"/>
      <c r="I822" s="168"/>
      <c r="J822" s="169"/>
    </row>
    <row r="823" spans="1:10" s="475" customFormat="1" ht="11.25">
      <c r="A823" s="165"/>
      <c r="B823" s="166"/>
      <c r="C823" s="167"/>
      <c r="D823" s="207" t="s">
        <v>516</v>
      </c>
      <c r="E823" s="479"/>
      <c r="F823" s="480"/>
      <c r="G823" s="168"/>
      <c r="H823" s="591"/>
      <c r="I823" s="168"/>
      <c r="J823" s="169"/>
    </row>
    <row r="824" spans="1:10" s="475" customFormat="1" ht="11.25">
      <c r="A824" s="165"/>
      <c r="B824" s="166"/>
      <c r="C824" s="167"/>
      <c r="D824" s="207" t="s">
        <v>517</v>
      </c>
      <c r="E824" s="479"/>
      <c r="F824" s="480"/>
      <c r="G824" s="168"/>
      <c r="H824" s="591"/>
      <c r="I824" s="168"/>
      <c r="J824" s="169"/>
    </row>
    <row r="825" spans="1:10" s="475" customFormat="1" ht="11.25">
      <c r="A825" s="165"/>
      <c r="B825" s="166"/>
      <c r="C825" s="167"/>
      <c r="D825" s="207" t="s">
        <v>518</v>
      </c>
      <c r="E825" s="479"/>
      <c r="F825" s="480"/>
      <c r="G825" s="168"/>
      <c r="H825" s="591"/>
      <c r="I825" s="168"/>
      <c r="J825" s="169"/>
    </row>
    <row r="826" spans="1:10" s="475" customFormat="1" ht="11.25">
      <c r="A826" s="165"/>
      <c r="B826" s="166"/>
      <c r="C826" s="167"/>
      <c r="D826" s="207" t="s">
        <v>597</v>
      </c>
      <c r="E826" s="479"/>
      <c r="F826" s="480"/>
      <c r="G826" s="168"/>
      <c r="H826" s="591"/>
      <c r="I826" s="168"/>
      <c r="J826" s="169"/>
    </row>
    <row r="827" spans="1:10" s="475" customFormat="1" ht="11.25">
      <c r="A827" s="165"/>
      <c r="B827" s="166"/>
      <c r="C827" s="167"/>
      <c r="D827" s="207"/>
      <c r="E827" s="479"/>
      <c r="F827" s="480"/>
      <c r="G827" s="168"/>
      <c r="H827" s="591"/>
      <c r="I827" s="168"/>
      <c r="J827" s="169"/>
    </row>
    <row r="828" spans="1:10" s="302" customFormat="1" ht="11.25">
      <c r="A828" s="151" t="s">
        <v>416</v>
      </c>
      <c r="B828" s="77" t="s">
        <v>411</v>
      </c>
      <c r="C828" s="131" t="s">
        <v>133</v>
      </c>
      <c r="D828" s="140" t="s">
        <v>826</v>
      </c>
      <c r="E828" s="295">
        <v>3</v>
      </c>
      <c r="F828" s="324" t="s">
        <v>164</v>
      </c>
      <c r="G828" s="220"/>
      <c r="H828" s="220"/>
      <c r="I828" s="220">
        <f>SUM(G828:H828)</f>
        <v>0</v>
      </c>
      <c r="J828" s="223">
        <f>E828*I828</f>
        <v>0</v>
      </c>
    </row>
    <row r="829" spans="1:10" s="475" customFormat="1" ht="11.25">
      <c r="A829" s="165"/>
      <c r="B829" s="166"/>
      <c r="C829" s="167"/>
      <c r="D829" s="207" t="s">
        <v>514</v>
      </c>
      <c r="E829" s="479"/>
      <c r="F829" s="480"/>
      <c r="G829" s="168"/>
      <c r="H829" s="591"/>
      <c r="I829" s="168"/>
      <c r="J829" s="169"/>
    </row>
    <row r="830" spans="1:10" s="475" customFormat="1" ht="22.5">
      <c r="A830" s="165"/>
      <c r="B830" s="166"/>
      <c r="C830" s="167"/>
      <c r="D830" s="207" t="s">
        <v>515</v>
      </c>
      <c r="E830" s="479"/>
      <c r="F830" s="480"/>
      <c r="G830" s="168"/>
      <c r="H830" s="591"/>
      <c r="I830" s="168"/>
      <c r="J830" s="169"/>
    </row>
    <row r="831" spans="1:10" s="475" customFormat="1" ht="11.25">
      <c r="A831" s="165"/>
      <c r="B831" s="166"/>
      <c r="C831" s="167"/>
      <c r="D831" s="207" t="s">
        <v>516</v>
      </c>
      <c r="E831" s="479"/>
      <c r="F831" s="480"/>
      <c r="G831" s="168"/>
      <c r="H831" s="591"/>
      <c r="I831" s="168"/>
      <c r="J831" s="169"/>
    </row>
    <row r="832" spans="1:10" s="475" customFormat="1" ht="11.25">
      <c r="A832" s="165"/>
      <c r="B832" s="166"/>
      <c r="C832" s="167"/>
      <c r="D832" s="207" t="s">
        <v>517</v>
      </c>
      <c r="E832" s="479"/>
      <c r="F832" s="480"/>
      <c r="G832" s="168"/>
      <c r="H832" s="591"/>
      <c r="I832" s="168"/>
      <c r="J832" s="169"/>
    </row>
    <row r="833" spans="1:10" s="475" customFormat="1" ht="11.25">
      <c r="A833" s="165"/>
      <c r="B833" s="166"/>
      <c r="C833" s="167"/>
      <c r="D833" s="207" t="s">
        <v>518</v>
      </c>
      <c r="E833" s="479"/>
      <c r="F833" s="480"/>
      <c r="G833" s="168"/>
      <c r="H833" s="591"/>
      <c r="I833" s="168"/>
      <c r="J833" s="169"/>
    </row>
    <row r="834" spans="1:10" s="475" customFormat="1" ht="11.25">
      <c r="A834" s="165"/>
      <c r="B834" s="166"/>
      <c r="C834" s="167"/>
      <c r="D834" s="207" t="s">
        <v>598</v>
      </c>
      <c r="E834" s="479"/>
      <c r="F834" s="480"/>
      <c r="G834" s="168"/>
      <c r="H834" s="591"/>
      <c r="I834" s="168"/>
      <c r="J834" s="169"/>
    </row>
    <row r="835" spans="1:10" s="475" customFormat="1" ht="11.25">
      <c r="A835" s="165"/>
      <c r="B835" s="166"/>
      <c r="C835" s="167"/>
      <c r="D835" s="207" t="s">
        <v>595</v>
      </c>
      <c r="E835" s="479"/>
      <c r="F835" s="480"/>
      <c r="G835" s="168"/>
      <c r="H835" s="591"/>
      <c r="I835" s="168"/>
      <c r="J835" s="169"/>
    </row>
    <row r="836" spans="1:10" s="475" customFormat="1" ht="11.25">
      <c r="A836" s="165"/>
      <c r="B836" s="166"/>
      <c r="C836" s="167"/>
      <c r="D836" s="207" t="s">
        <v>596</v>
      </c>
      <c r="E836" s="479"/>
      <c r="F836" s="480"/>
      <c r="G836" s="168"/>
      <c r="H836" s="591"/>
      <c r="I836" s="168"/>
      <c r="J836" s="169"/>
    </row>
    <row r="837" spans="1:10">
      <c r="A837" s="19"/>
      <c r="B837" s="20"/>
      <c r="C837" s="3"/>
      <c r="D837" s="403" t="s">
        <v>673</v>
      </c>
      <c r="E837" s="404"/>
      <c r="F837" s="405"/>
      <c r="H837" s="220"/>
    </row>
    <row r="838" spans="1:10">
      <c r="A838" s="19"/>
      <c r="B838" s="20"/>
      <c r="C838" s="3"/>
      <c r="D838" s="301"/>
      <c r="E838" s="299"/>
      <c r="F838" s="455"/>
      <c r="H838" s="220"/>
    </row>
    <row r="839" spans="1:10" s="302" customFormat="1" ht="22.5">
      <c r="A839" s="151" t="s">
        <v>416</v>
      </c>
      <c r="B839" s="77" t="s">
        <v>411</v>
      </c>
      <c r="C839" s="131" t="s">
        <v>134</v>
      </c>
      <c r="D839" s="140" t="s">
        <v>827</v>
      </c>
      <c r="E839" s="295">
        <v>2</v>
      </c>
      <c r="F839" s="324" t="s">
        <v>164</v>
      </c>
      <c r="G839" s="220"/>
      <c r="H839" s="220"/>
      <c r="I839" s="220">
        <f>SUM(G839:H839)</f>
        <v>0</v>
      </c>
      <c r="J839" s="223">
        <f>E839*I839</f>
        <v>0</v>
      </c>
    </row>
    <row r="840" spans="1:10" s="475" customFormat="1" ht="22.5">
      <c r="A840" s="165"/>
      <c r="B840" s="166"/>
      <c r="C840" s="167"/>
      <c r="D840" s="207" t="s">
        <v>828</v>
      </c>
      <c r="E840" s="479"/>
      <c r="F840" s="480"/>
      <c r="G840" s="168"/>
      <c r="H840" s="591"/>
      <c r="I840" s="168"/>
      <c r="J840" s="169"/>
    </row>
    <row r="841" spans="1:10" s="475" customFormat="1" ht="11.25">
      <c r="A841" s="165"/>
      <c r="B841" s="166"/>
      <c r="C841" s="167"/>
      <c r="D841" s="207"/>
      <c r="E841" s="479"/>
      <c r="F841" s="480"/>
      <c r="G841" s="168"/>
      <c r="H841" s="591"/>
      <c r="I841" s="168"/>
      <c r="J841" s="169"/>
    </row>
    <row r="842" spans="1:10" s="302" customFormat="1" ht="11.25">
      <c r="A842" s="151" t="s">
        <v>416</v>
      </c>
      <c r="B842" s="77" t="s">
        <v>411</v>
      </c>
      <c r="C842" s="131" t="s">
        <v>421</v>
      </c>
      <c r="D842" s="140" t="s">
        <v>519</v>
      </c>
      <c r="E842" s="295">
        <v>4</v>
      </c>
      <c r="F842" s="324" t="s">
        <v>164</v>
      </c>
      <c r="G842" s="220"/>
      <c r="H842" s="220"/>
      <c r="I842" s="220">
        <f>SUM(G842:H842)</f>
        <v>0</v>
      </c>
      <c r="J842" s="223">
        <f>E842*I842</f>
        <v>0</v>
      </c>
    </row>
    <row r="843" spans="1:10" s="475" customFormat="1" ht="11.25">
      <c r="A843" s="165"/>
      <c r="B843" s="166"/>
      <c r="C843" s="167"/>
      <c r="D843" s="207" t="s">
        <v>520</v>
      </c>
      <c r="E843" s="479"/>
      <c r="F843" s="480"/>
      <c r="G843" s="168"/>
      <c r="H843" s="591"/>
      <c r="I843" s="168"/>
      <c r="J843" s="169"/>
    </row>
    <row r="844" spans="1:10" s="475" customFormat="1" ht="22.5">
      <c r="A844" s="165"/>
      <c r="B844" s="166"/>
      <c r="C844" s="167"/>
      <c r="D844" s="207" t="s">
        <v>541</v>
      </c>
      <c r="E844" s="479"/>
      <c r="F844" s="480"/>
      <c r="G844" s="168"/>
      <c r="H844" s="591"/>
      <c r="I844" s="168"/>
      <c r="J844" s="169"/>
    </row>
    <row r="845" spans="1:10" s="302" customFormat="1" ht="11.25">
      <c r="A845" s="151" t="s">
        <v>416</v>
      </c>
      <c r="B845" s="77" t="s">
        <v>411</v>
      </c>
      <c r="C845" s="131" t="s">
        <v>198</v>
      </c>
      <c r="D845" s="140" t="s">
        <v>521</v>
      </c>
      <c r="E845" s="295">
        <v>4</v>
      </c>
      <c r="F845" s="324" t="s">
        <v>164</v>
      </c>
      <c r="G845" s="220"/>
      <c r="H845" s="220"/>
      <c r="I845" s="220">
        <f>SUM(G845:H845)</f>
        <v>0</v>
      </c>
      <c r="J845" s="223">
        <f>E845*I845</f>
        <v>0</v>
      </c>
    </row>
    <row r="846" spans="1:10" s="475" customFormat="1" ht="11.25">
      <c r="A846" s="165"/>
      <c r="B846" s="166"/>
      <c r="C846" s="167"/>
      <c r="D846" s="207" t="s">
        <v>522</v>
      </c>
      <c r="E846" s="479"/>
      <c r="F846" s="480"/>
      <c r="G846" s="168"/>
      <c r="H846" s="591"/>
      <c r="I846" s="168"/>
      <c r="J846" s="169"/>
    </row>
    <row r="847" spans="1:10" s="475" customFormat="1" ht="11.25">
      <c r="A847" s="165"/>
      <c r="B847" s="166"/>
      <c r="C847" s="167"/>
      <c r="D847" s="207" t="s">
        <v>540</v>
      </c>
      <c r="E847" s="479"/>
      <c r="F847" s="480"/>
      <c r="G847" s="168"/>
      <c r="H847" s="591"/>
      <c r="I847" s="168"/>
      <c r="J847" s="169"/>
    </row>
    <row r="848" spans="1:10" s="302" customFormat="1" ht="11.25">
      <c r="A848" s="151" t="s">
        <v>416</v>
      </c>
      <c r="B848" s="77" t="s">
        <v>411</v>
      </c>
      <c r="C848" s="131" t="s">
        <v>200</v>
      </c>
      <c r="D848" s="140" t="s">
        <v>523</v>
      </c>
      <c r="E848" s="295">
        <v>13</v>
      </c>
      <c r="F848" s="324" t="s">
        <v>164</v>
      </c>
      <c r="G848" s="220"/>
      <c r="H848" s="220"/>
      <c r="I848" s="220">
        <f>SUM(G848:H848)</f>
        <v>0</v>
      </c>
      <c r="J848" s="223">
        <f>E848*I848</f>
        <v>0</v>
      </c>
    </row>
    <row r="849" spans="1:10" s="302" customFormat="1" ht="11.25">
      <c r="A849" s="66"/>
      <c r="B849" s="85"/>
      <c r="C849" s="68"/>
      <c r="D849" s="481"/>
      <c r="E849" s="295"/>
      <c r="F849" s="324"/>
      <c r="G849" s="17"/>
      <c r="H849" s="220"/>
      <c r="I849" s="168"/>
      <c r="J849" s="169"/>
    </row>
    <row r="850" spans="1:10" s="302" customFormat="1" ht="12" thickBot="1">
      <c r="A850" s="13"/>
      <c r="B850" s="20"/>
      <c r="C850" s="57"/>
      <c r="D850" s="64"/>
      <c r="E850" s="295"/>
      <c r="F850" s="324"/>
      <c r="G850" s="17"/>
      <c r="H850" s="220"/>
      <c r="I850" s="168" t="str">
        <f>IF(ISNUMBER(E850),SUM(G850:H850),"")</f>
        <v/>
      </c>
      <c r="J850" s="169" t="str">
        <f>IF(ISNUMBER(I850),I850*E850,"")</f>
        <v/>
      </c>
    </row>
    <row r="851" spans="1:10" s="58" customFormat="1" ht="23.25" thickBot="1">
      <c r="A851" s="407" t="s">
        <v>416</v>
      </c>
      <c r="B851" s="487" t="s">
        <v>415</v>
      </c>
      <c r="C851" s="65" t="s">
        <v>896</v>
      </c>
      <c r="D851" s="65" t="s">
        <v>603</v>
      </c>
      <c r="E851" s="211"/>
      <c r="F851" s="408"/>
      <c r="G851" s="91"/>
      <c r="H851" s="409"/>
      <c r="I851" s="212"/>
      <c r="J851" s="228">
        <f>SUM(J789:J849)</f>
        <v>0</v>
      </c>
    </row>
    <row r="852" spans="1:10" s="302" customFormat="1" ht="11.25">
      <c r="A852" s="13"/>
      <c r="B852" s="20"/>
      <c r="C852" s="57"/>
      <c r="D852" s="64"/>
      <c r="E852" s="295"/>
      <c r="F852" s="324"/>
      <c r="G852" s="17"/>
      <c r="H852" s="220"/>
      <c r="I852" s="168"/>
      <c r="J852" s="169"/>
    </row>
    <row r="853" spans="1:10" s="302" customFormat="1" ht="11.25">
      <c r="A853" s="13"/>
      <c r="B853" s="20"/>
      <c r="C853" s="57"/>
      <c r="D853" s="64"/>
      <c r="E853" s="295"/>
      <c r="F853" s="324"/>
      <c r="G853" s="17"/>
      <c r="H853" s="220"/>
      <c r="I853" s="168"/>
      <c r="J853" s="169"/>
    </row>
    <row r="854" spans="1:10">
      <c r="A854" s="396" t="s">
        <v>416</v>
      </c>
      <c r="B854" s="264" t="s">
        <v>413</v>
      </c>
      <c r="C854" s="113" t="s">
        <v>851</v>
      </c>
      <c r="D854" s="113" t="s">
        <v>15</v>
      </c>
      <c r="E854" s="204"/>
      <c r="F854" s="398"/>
      <c r="G854" s="90"/>
      <c r="H854" s="399"/>
      <c r="I854" s="160"/>
      <c r="J854" s="227"/>
    </row>
    <row r="855" spans="1:10">
      <c r="A855" s="24"/>
      <c r="B855" s="25"/>
      <c r="C855" s="40"/>
      <c r="D855" s="69"/>
      <c r="E855" s="146"/>
      <c r="F855" s="41"/>
      <c r="H855" s="220"/>
      <c r="I855" s="137" t="str">
        <f>IF(ISNUMBER(E855),SUM(G855:H855),"")</f>
        <v/>
      </c>
      <c r="J855" s="592"/>
    </row>
    <row r="856" spans="1:10">
      <c r="A856" s="24"/>
      <c r="B856" s="25"/>
      <c r="C856" s="46"/>
      <c r="D856" s="69"/>
      <c r="E856" s="146"/>
      <c r="F856" s="41"/>
      <c r="H856" s="220"/>
      <c r="I856" s="220"/>
    </row>
    <row r="857" spans="1:10" ht="22.5">
      <c r="A857" s="13" t="s">
        <v>416</v>
      </c>
      <c r="B857" s="255" t="s">
        <v>413</v>
      </c>
      <c r="C857" s="131"/>
      <c r="D857" s="140" t="s">
        <v>709</v>
      </c>
      <c r="E857" s="295"/>
      <c r="F857" s="324"/>
      <c r="H857" s="220"/>
      <c r="I857" s="220"/>
    </row>
    <row r="858" spans="1:10">
      <c r="A858" s="13"/>
      <c r="B858" s="255"/>
      <c r="C858" s="131"/>
      <c r="D858" s="140"/>
      <c r="E858" s="295"/>
      <c r="F858" s="324"/>
      <c r="H858" s="220"/>
      <c r="I858" s="220"/>
    </row>
    <row r="859" spans="1:10" ht="56.25">
      <c r="A859" s="13"/>
      <c r="B859" s="255"/>
      <c r="C859" s="131"/>
      <c r="D859" s="794" t="s">
        <v>1091</v>
      </c>
      <c r="E859" s="295"/>
      <c r="F859" s="324"/>
      <c r="H859" s="220"/>
      <c r="I859" s="220"/>
    </row>
    <row r="860" spans="1:10" ht="56.25">
      <c r="A860" s="13"/>
      <c r="B860" s="255"/>
      <c r="C860" s="131"/>
      <c r="D860" s="349" t="s">
        <v>718</v>
      </c>
      <c r="E860" s="295"/>
      <c r="F860" s="324"/>
      <c r="H860" s="220"/>
      <c r="I860" s="220"/>
    </row>
    <row r="861" spans="1:10" ht="22.5">
      <c r="A861" s="13"/>
      <c r="B861" s="255"/>
      <c r="C861" s="131"/>
      <c r="D861" s="349" t="s">
        <v>524</v>
      </c>
      <c r="E861" s="295"/>
      <c r="F861" s="324"/>
      <c r="H861" s="220"/>
      <c r="I861" s="220"/>
    </row>
    <row r="862" spans="1:10">
      <c r="A862" s="13"/>
      <c r="B862" s="255"/>
      <c r="C862" s="131"/>
      <c r="D862" s="140"/>
      <c r="E862" s="295"/>
      <c r="F862" s="324"/>
      <c r="H862" s="220"/>
      <c r="I862" s="220"/>
    </row>
    <row r="863" spans="1:10">
      <c r="A863" s="13"/>
      <c r="B863" s="20"/>
      <c r="C863" s="131"/>
      <c r="D863" s="140" t="s">
        <v>148</v>
      </c>
      <c r="E863" s="295"/>
      <c r="F863" s="324"/>
      <c r="H863" s="220"/>
      <c r="I863" s="220"/>
    </row>
    <row r="864" spans="1:10" ht="22.5">
      <c r="A864" s="13"/>
      <c r="B864" s="20"/>
      <c r="C864" s="131"/>
      <c r="D864" s="349" t="s">
        <v>525</v>
      </c>
      <c r="E864" s="295"/>
      <c r="F864" s="324"/>
      <c r="H864" s="220"/>
      <c r="I864" s="220"/>
    </row>
    <row r="865" spans="1:9">
      <c r="A865" s="13"/>
      <c r="B865" s="20"/>
      <c r="C865" s="131"/>
      <c r="D865" s="349" t="s">
        <v>149</v>
      </c>
      <c r="E865" s="295"/>
      <c r="F865" s="324"/>
      <c r="H865" s="220"/>
      <c r="I865" s="220"/>
    </row>
    <row r="866" spans="1:9">
      <c r="A866" s="13"/>
      <c r="B866" s="20"/>
      <c r="C866" s="131"/>
      <c r="D866" s="349" t="s">
        <v>150</v>
      </c>
      <c r="E866" s="295"/>
      <c r="F866" s="324"/>
      <c r="H866" s="220"/>
      <c r="I866" s="220"/>
    </row>
    <row r="867" spans="1:9" ht="22.5">
      <c r="A867" s="13"/>
      <c r="B867" s="20"/>
      <c r="C867" s="131"/>
      <c r="D867" s="349" t="s">
        <v>526</v>
      </c>
      <c r="E867" s="295"/>
      <c r="F867" s="324"/>
      <c r="H867" s="220"/>
      <c r="I867" s="220"/>
    </row>
    <row r="868" spans="1:9">
      <c r="A868" s="13"/>
      <c r="B868" s="20"/>
      <c r="C868" s="131"/>
      <c r="D868" s="349" t="s">
        <v>710</v>
      </c>
      <c r="E868" s="295"/>
      <c r="F868" s="324"/>
      <c r="H868" s="220"/>
      <c r="I868" s="220"/>
    </row>
    <row r="869" spans="1:9">
      <c r="A869" s="13"/>
      <c r="B869" s="20"/>
      <c r="C869" s="131"/>
      <c r="D869" s="349" t="s">
        <v>0</v>
      </c>
      <c r="E869" s="295"/>
      <c r="F869" s="324"/>
      <c r="H869" s="220"/>
      <c r="I869" s="220"/>
    </row>
    <row r="870" spans="1:9">
      <c r="A870" s="13"/>
      <c r="B870" s="20"/>
      <c r="C870" s="131"/>
      <c r="D870" s="349" t="s">
        <v>1</v>
      </c>
      <c r="E870" s="295"/>
      <c r="F870" s="324"/>
      <c r="H870" s="220"/>
      <c r="I870" s="220"/>
    </row>
    <row r="871" spans="1:9">
      <c r="A871" s="13"/>
      <c r="B871" s="20"/>
      <c r="C871" s="131"/>
      <c r="D871" s="349" t="s">
        <v>2</v>
      </c>
      <c r="E871" s="295"/>
      <c r="F871" s="324"/>
      <c r="H871" s="220"/>
      <c r="I871" s="220"/>
    </row>
    <row r="872" spans="1:9">
      <c r="A872" s="13"/>
      <c r="B872" s="20"/>
      <c r="C872" s="131"/>
      <c r="D872" s="349" t="s">
        <v>3</v>
      </c>
      <c r="E872" s="295"/>
      <c r="F872" s="324"/>
      <c r="H872" s="220"/>
      <c r="I872" s="220"/>
    </row>
    <row r="873" spans="1:9">
      <c r="A873" s="13"/>
      <c r="B873" s="20"/>
      <c r="C873" s="131"/>
      <c r="D873" s="349" t="s">
        <v>4</v>
      </c>
      <c r="E873" s="295"/>
      <c r="F873" s="324"/>
      <c r="H873" s="220"/>
      <c r="I873" s="220"/>
    </row>
    <row r="874" spans="1:9">
      <c r="A874" s="13"/>
      <c r="B874" s="20"/>
      <c r="C874" s="131"/>
      <c r="D874" s="349" t="s">
        <v>711</v>
      </c>
      <c r="E874" s="295"/>
      <c r="F874" s="324"/>
      <c r="H874" s="220"/>
      <c r="I874" s="220"/>
    </row>
    <row r="875" spans="1:9">
      <c r="A875" s="13"/>
      <c r="B875" s="20"/>
      <c r="C875" s="131"/>
      <c r="D875" s="349"/>
      <c r="E875" s="295"/>
      <c r="F875" s="324"/>
      <c r="H875" s="220"/>
      <c r="I875" s="220"/>
    </row>
    <row r="876" spans="1:9">
      <c r="A876" s="13"/>
      <c r="B876" s="20"/>
      <c r="C876" s="131"/>
      <c r="D876" s="349" t="s">
        <v>5</v>
      </c>
      <c r="E876" s="295"/>
      <c r="F876" s="324"/>
      <c r="H876" s="220"/>
      <c r="I876" s="220"/>
    </row>
    <row r="877" spans="1:9">
      <c r="A877" s="13"/>
      <c r="B877" s="20"/>
      <c r="C877" s="131"/>
      <c r="D877" s="349"/>
      <c r="E877" s="295"/>
      <c r="F877" s="324"/>
      <c r="H877" s="220"/>
      <c r="I877" s="220"/>
    </row>
    <row r="878" spans="1:9">
      <c r="A878" s="13"/>
      <c r="B878" s="20"/>
      <c r="C878" s="131"/>
      <c r="D878" s="482" t="s">
        <v>712</v>
      </c>
      <c r="E878" s="295"/>
      <c r="F878" s="324"/>
      <c r="H878" s="220"/>
      <c r="I878" s="220"/>
    </row>
    <row r="879" spans="1:9">
      <c r="A879" s="13"/>
      <c r="B879" s="20"/>
      <c r="C879" s="131"/>
      <c r="D879" s="483"/>
      <c r="E879" s="295"/>
      <c r="F879" s="324"/>
      <c r="H879" s="220"/>
      <c r="I879" s="220"/>
    </row>
    <row r="880" spans="1:9">
      <c r="A880" s="13"/>
      <c r="B880" s="20"/>
      <c r="C880" s="131"/>
      <c r="D880" s="483" t="s">
        <v>713</v>
      </c>
      <c r="E880" s="295"/>
      <c r="F880" s="324"/>
      <c r="H880" s="220"/>
      <c r="I880" s="220"/>
    </row>
    <row r="881" spans="1:9">
      <c r="A881" s="13"/>
      <c r="B881" s="20"/>
      <c r="C881" s="131"/>
      <c r="D881" s="64"/>
      <c r="E881" s="295"/>
      <c r="F881" s="324"/>
      <c r="H881" s="220"/>
      <c r="I881" s="220"/>
    </row>
    <row r="882" spans="1:9" ht="22.5">
      <c r="A882" s="13"/>
      <c r="B882" s="20"/>
      <c r="C882" s="131"/>
      <c r="D882" s="795" t="s">
        <v>253</v>
      </c>
      <c r="E882" s="295"/>
      <c r="F882" s="324"/>
      <c r="H882" s="220"/>
      <c r="I882" s="220"/>
    </row>
    <row r="883" spans="1:9">
      <c r="A883" s="13"/>
      <c r="B883" s="20"/>
      <c r="C883" s="57"/>
      <c r="D883" s="218" t="s">
        <v>671</v>
      </c>
      <c r="E883" s="295"/>
      <c r="F883" s="324"/>
      <c r="H883" s="220"/>
      <c r="I883" s="220"/>
    </row>
    <row r="884" spans="1:9">
      <c r="A884" s="13"/>
      <c r="B884" s="20"/>
      <c r="C884" s="57"/>
      <c r="D884" s="349" t="s">
        <v>672</v>
      </c>
      <c r="E884" s="295"/>
      <c r="F884" s="324"/>
      <c r="H884" s="220"/>
      <c r="I884" s="220"/>
    </row>
    <row r="885" spans="1:9">
      <c r="A885" s="13"/>
      <c r="B885" s="20"/>
      <c r="C885" s="57"/>
      <c r="D885" s="349"/>
      <c r="E885" s="295"/>
      <c r="F885" s="324"/>
      <c r="H885" s="220"/>
      <c r="I885" s="220"/>
    </row>
    <row r="886" spans="1:9" ht="22.5">
      <c r="A886" s="13"/>
      <c r="B886" s="20"/>
      <c r="C886" s="57"/>
      <c r="D886" s="140" t="s">
        <v>253</v>
      </c>
      <c r="E886" s="295"/>
      <c r="F886" s="324"/>
      <c r="H886" s="220"/>
      <c r="I886" s="220"/>
    </row>
    <row r="887" spans="1:9" ht="22.5">
      <c r="A887" s="13"/>
      <c r="B887" s="20"/>
      <c r="C887" s="57" t="s">
        <v>336</v>
      </c>
      <c r="D887" s="64" t="s">
        <v>108</v>
      </c>
      <c r="E887" s="295"/>
      <c r="F887" s="324"/>
      <c r="H887" s="220"/>
      <c r="I887" s="220"/>
    </row>
    <row r="888" spans="1:9">
      <c r="A888" s="13"/>
      <c r="B888" s="20"/>
      <c r="C888" s="57" t="s">
        <v>336</v>
      </c>
      <c r="D888" s="64" t="s">
        <v>261</v>
      </c>
      <c r="E888" s="295"/>
      <c r="F888" s="324"/>
      <c r="H888" s="220"/>
      <c r="I888" s="220"/>
    </row>
    <row r="889" spans="1:9" ht="22.5">
      <c r="A889" s="13"/>
      <c r="B889" s="20"/>
      <c r="C889" s="57" t="s">
        <v>336</v>
      </c>
      <c r="D889" s="64" t="s">
        <v>262</v>
      </c>
      <c r="E889" s="295"/>
      <c r="F889" s="324"/>
      <c r="H889" s="220"/>
      <c r="I889" s="220"/>
    </row>
    <row r="890" spans="1:9" ht="22.5">
      <c r="A890" s="13"/>
      <c r="B890" s="20"/>
      <c r="C890" s="57"/>
      <c r="D890" s="64" t="s">
        <v>399</v>
      </c>
      <c r="E890" s="295"/>
      <c r="F890" s="324"/>
      <c r="H890" s="220"/>
      <c r="I890" s="220"/>
    </row>
    <row r="891" spans="1:9">
      <c r="A891" s="13"/>
      <c r="B891" s="20"/>
      <c r="C891" s="57" t="s">
        <v>336</v>
      </c>
      <c r="D891" s="446" t="s">
        <v>400</v>
      </c>
      <c r="E891" s="295"/>
      <c r="F891" s="324"/>
      <c r="H891" s="220"/>
      <c r="I891" s="220"/>
    </row>
    <row r="892" spans="1:9" ht="22.5">
      <c r="A892" s="13"/>
      <c r="B892" s="20"/>
      <c r="C892" s="57"/>
      <c r="D892" s="64" t="s">
        <v>264</v>
      </c>
      <c r="E892" s="295"/>
      <c r="F892" s="324"/>
      <c r="H892" s="220"/>
      <c r="I892" s="220"/>
    </row>
    <row r="893" spans="1:9" ht="33.75">
      <c r="A893" s="13"/>
      <c r="B893" s="20"/>
      <c r="C893" s="57"/>
      <c r="D893" s="64" t="s">
        <v>126</v>
      </c>
      <c r="E893" s="295"/>
      <c r="F893" s="324"/>
      <c r="H893" s="220"/>
      <c r="I893" s="220"/>
    </row>
    <row r="894" spans="1:9" ht="22.5">
      <c r="A894" s="13"/>
      <c r="B894" s="20"/>
      <c r="C894" s="57"/>
      <c r="D894" s="64" t="s">
        <v>36</v>
      </c>
      <c r="E894" s="295"/>
      <c r="F894" s="324"/>
      <c r="H894" s="220"/>
      <c r="I894" s="220"/>
    </row>
    <row r="895" spans="1:9">
      <c r="A895" s="13"/>
      <c r="B895" s="20"/>
      <c r="C895" s="57" t="s">
        <v>336</v>
      </c>
      <c r="D895" s="446" t="s">
        <v>450</v>
      </c>
      <c r="E895" s="295"/>
      <c r="F895" s="324"/>
      <c r="H895" s="220"/>
      <c r="I895" s="220"/>
    </row>
    <row r="896" spans="1:9" ht="22.5">
      <c r="A896" s="13"/>
      <c r="B896" s="20"/>
      <c r="C896" s="57"/>
      <c r="D896" s="64" t="s">
        <v>431</v>
      </c>
      <c r="E896" s="295"/>
      <c r="F896" s="324"/>
      <c r="H896" s="220"/>
      <c r="I896" s="220"/>
    </row>
    <row r="897" spans="1:9" ht="33.75">
      <c r="A897" s="13"/>
      <c r="B897" s="20"/>
      <c r="C897" s="57"/>
      <c r="D897" s="171" t="s">
        <v>714</v>
      </c>
      <c r="E897" s="295"/>
      <c r="F897" s="324"/>
      <c r="H897" s="220"/>
      <c r="I897" s="220"/>
    </row>
    <row r="898" spans="1:9">
      <c r="A898" s="13"/>
      <c r="B898" s="20"/>
      <c r="C898" s="57" t="s">
        <v>336</v>
      </c>
      <c r="D898" s="446" t="s">
        <v>432</v>
      </c>
      <c r="E898" s="295"/>
      <c r="F898" s="324"/>
      <c r="H898" s="220"/>
      <c r="I898" s="220"/>
    </row>
    <row r="899" spans="1:9" ht="33.75">
      <c r="A899" s="13"/>
      <c r="B899" s="20"/>
      <c r="C899" s="57"/>
      <c r="D899" s="64" t="s">
        <v>344</v>
      </c>
      <c r="E899" s="295"/>
      <c r="F899" s="324"/>
      <c r="H899" s="220"/>
      <c r="I899" s="220"/>
    </row>
    <row r="900" spans="1:9" ht="22.5">
      <c r="A900" s="13"/>
      <c r="B900" s="20"/>
      <c r="C900" s="57"/>
      <c r="D900" s="64" t="s">
        <v>345</v>
      </c>
      <c r="E900" s="295"/>
      <c r="F900" s="324"/>
      <c r="H900" s="220"/>
      <c r="I900" s="220"/>
    </row>
    <row r="901" spans="1:9" ht="33.75">
      <c r="A901" s="13"/>
      <c r="B901" s="20"/>
      <c r="C901" s="57"/>
      <c r="D901" s="171" t="s">
        <v>715</v>
      </c>
      <c r="E901" s="295"/>
      <c r="F901" s="324"/>
      <c r="H901" s="220"/>
      <c r="I901" s="220"/>
    </row>
    <row r="902" spans="1:9" ht="22.5">
      <c r="A902" s="13"/>
      <c r="B902" s="20"/>
      <c r="C902" s="57" t="s">
        <v>336</v>
      </c>
      <c r="D902" s="64" t="s">
        <v>346</v>
      </c>
      <c r="E902" s="295"/>
      <c r="F902" s="324"/>
      <c r="H902" s="220"/>
      <c r="I902" s="220"/>
    </row>
    <row r="903" spans="1:9">
      <c r="A903" s="13"/>
      <c r="B903" s="20"/>
      <c r="C903" s="57"/>
      <c r="D903" s="446" t="s">
        <v>347</v>
      </c>
      <c r="E903" s="295"/>
      <c r="F903" s="324"/>
      <c r="H903" s="220"/>
      <c r="I903" s="220"/>
    </row>
    <row r="904" spans="1:9" ht="22.5">
      <c r="A904" s="13"/>
      <c r="B904" s="20"/>
      <c r="C904" s="57" t="s">
        <v>336</v>
      </c>
      <c r="D904" s="64" t="s">
        <v>238</v>
      </c>
      <c r="E904" s="295"/>
      <c r="F904" s="324"/>
      <c r="H904" s="220"/>
      <c r="I904" s="220"/>
    </row>
    <row r="905" spans="1:9">
      <c r="A905" s="13"/>
      <c r="B905" s="20"/>
      <c r="C905" s="57" t="s">
        <v>336</v>
      </c>
      <c r="D905" s="446" t="s">
        <v>239</v>
      </c>
      <c r="E905" s="295"/>
      <c r="F905" s="324"/>
      <c r="H905" s="220"/>
      <c r="I905" s="220"/>
    </row>
    <row r="906" spans="1:9" ht="22.5">
      <c r="A906" s="13"/>
      <c r="B906" s="20"/>
      <c r="C906" s="57"/>
      <c r="D906" s="64" t="s">
        <v>240</v>
      </c>
      <c r="E906" s="295"/>
      <c r="F906" s="324"/>
      <c r="H906" s="220"/>
      <c r="I906" s="220"/>
    </row>
    <row r="907" spans="1:9" ht="33.75">
      <c r="A907" s="13"/>
      <c r="B907" s="20"/>
      <c r="C907" s="57" t="s">
        <v>336</v>
      </c>
      <c r="D907" s="64" t="s">
        <v>350</v>
      </c>
      <c r="E907" s="295"/>
      <c r="F907" s="324"/>
      <c r="H907" s="220"/>
      <c r="I907" s="220"/>
    </row>
    <row r="908" spans="1:9">
      <c r="A908" s="19"/>
      <c r="B908" s="20"/>
      <c r="C908" s="3"/>
      <c r="D908" s="403" t="s">
        <v>673</v>
      </c>
      <c r="E908" s="404"/>
      <c r="F908" s="405"/>
      <c r="H908" s="220"/>
      <c r="I908" s="220"/>
    </row>
    <row r="909" spans="1:9" ht="33.75">
      <c r="A909" s="13"/>
      <c r="B909" s="20"/>
      <c r="C909" s="57" t="s">
        <v>336</v>
      </c>
      <c r="D909" s="64" t="s">
        <v>453</v>
      </c>
      <c r="E909" s="295"/>
      <c r="F909" s="324"/>
      <c r="H909" s="220"/>
      <c r="I909" s="220"/>
    </row>
    <row r="910" spans="1:9" ht="45">
      <c r="A910" s="13"/>
      <c r="B910" s="20"/>
      <c r="C910" s="57" t="s">
        <v>336</v>
      </c>
      <c r="D910" s="796" t="s">
        <v>113</v>
      </c>
      <c r="E910" s="295"/>
      <c r="F910" s="324"/>
      <c r="H910" s="220"/>
      <c r="I910" s="220"/>
    </row>
    <row r="911" spans="1:9" ht="67.5">
      <c r="A911" s="13"/>
      <c r="B911" s="20"/>
      <c r="C911" s="57"/>
      <c r="D911" s="140" t="s">
        <v>357</v>
      </c>
      <c r="E911" s="295"/>
      <c r="F911" s="324"/>
      <c r="H911" s="220"/>
      <c r="I911" s="220"/>
    </row>
    <row r="912" spans="1:9">
      <c r="A912" s="13"/>
      <c r="B912" s="20"/>
      <c r="C912" s="131"/>
      <c r="D912" s="484"/>
      <c r="E912" s="295"/>
      <c r="F912" s="324"/>
      <c r="H912" s="220"/>
      <c r="I912" s="220"/>
    </row>
    <row r="913" spans="1:10" ht="22.5">
      <c r="A913" s="485" t="s">
        <v>416</v>
      </c>
      <c r="B913" s="260" t="s">
        <v>413</v>
      </c>
      <c r="C913" s="261" t="s">
        <v>410</v>
      </c>
      <c r="D913" s="218" t="s">
        <v>991</v>
      </c>
      <c r="E913" s="389">
        <v>2</v>
      </c>
      <c r="F913" s="486" t="s">
        <v>164</v>
      </c>
      <c r="G913" s="220"/>
      <c r="H913" s="220"/>
      <c r="I913" s="220">
        <f>SUM(G913:H913)</f>
        <v>0</v>
      </c>
      <c r="J913" s="223">
        <f>E913*I913</f>
        <v>0</v>
      </c>
    </row>
    <row r="914" spans="1:10" ht="22.5">
      <c r="A914" s="256"/>
      <c r="B914" s="257"/>
      <c r="C914" s="258"/>
      <c r="D914" s="349" t="s">
        <v>716</v>
      </c>
      <c r="E914" s="300"/>
      <c r="F914" s="259"/>
      <c r="H914" s="220"/>
      <c r="I914" s="220"/>
    </row>
    <row r="915" spans="1:10">
      <c r="A915" s="256"/>
      <c r="B915" s="257"/>
      <c r="C915" s="258"/>
      <c r="D915" s="349" t="s">
        <v>717</v>
      </c>
      <c r="E915" s="300"/>
      <c r="F915" s="259"/>
      <c r="H915" s="220"/>
      <c r="I915" s="220"/>
    </row>
    <row r="916" spans="1:10">
      <c r="A916" s="256"/>
      <c r="B916" s="257"/>
      <c r="C916" s="258"/>
      <c r="D916" s="349"/>
      <c r="E916" s="300"/>
      <c r="F916" s="259"/>
      <c r="H916" s="220"/>
      <c r="I916" s="220"/>
    </row>
    <row r="917" spans="1:10" ht="22.5">
      <c r="A917" s="485" t="s">
        <v>416</v>
      </c>
      <c r="B917" s="260" t="s">
        <v>413</v>
      </c>
      <c r="C917" s="261" t="s">
        <v>411</v>
      </c>
      <c r="D917" s="218" t="s">
        <v>992</v>
      </c>
      <c r="E917" s="389">
        <v>1</v>
      </c>
      <c r="F917" s="486" t="s">
        <v>164</v>
      </c>
      <c r="G917" s="220"/>
      <c r="H917" s="220"/>
      <c r="I917" s="220">
        <f>SUM(G917:H917)</f>
        <v>0</v>
      </c>
      <c r="J917" s="223">
        <f>E917*I917</f>
        <v>0</v>
      </c>
    </row>
    <row r="918" spans="1:10" ht="22.5">
      <c r="A918" s="256"/>
      <c r="B918" s="257"/>
      <c r="C918" s="258"/>
      <c r="D918" s="349" t="s">
        <v>716</v>
      </c>
      <c r="E918" s="300"/>
      <c r="F918" s="259"/>
      <c r="H918" s="220"/>
      <c r="I918" s="220"/>
    </row>
    <row r="919" spans="1:10">
      <c r="A919" s="256"/>
      <c r="B919" s="257"/>
      <c r="C919" s="258"/>
      <c r="D919" s="349" t="s">
        <v>717</v>
      </c>
      <c r="E919" s="300"/>
      <c r="F919" s="259"/>
      <c r="H919" s="220"/>
      <c r="I919" s="220"/>
    </row>
    <row r="920" spans="1:10">
      <c r="A920" s="256"/>
      <c r="B920" s="257"/>
      <c r="C920" s="258"/>
      <c r="D920" s="349"/>
      <c r="E920" s="300"/>
      <c r="F920" s="259"/>
      <c r="H920" s="220"/>
      <c r="I920" s="220"/>
    </row>
    <row r="921" spans="1:10" ht="22.5">
      <c r="A921" s="485" t="s">
        <v>416</v>
      </c>
      <c r="B921" s="260" t="s">
        <v>413</v>
      </c>
      <c r="C921" s="261" t="s">
        <v>413</v>
      </c>
      <c r="D921" s="218" t="s">
        <v>993</v>
      </c>
      <c r="E921" s="389">
        <v>2</v>
      </c>
      <c r="F921" s="486" t="s">
        <v>164</v>
      </c>
      <c r="G921" s="220"/>
      <c r="H921" s="220"/>
      <c r="I921" s="220">
        <f>SUM(G921:H921)</f>
        <v>0</v>
      </c>
      <c r="J921" s="223">
        <f>E921*I921</f>
        <v>0</v>
      </c>
    </row>
    <row r="922" spans="1:10" ht="22.5">
      <c r="A922" s="256"/>
      <c r="B922" s="257"/>
      <c r="C922" s="258"/>
      <c r="D922" s="349" t="s">
        <v>716</v>
      </c>
      <c r="E922" s="300"/>
      <c r="F922" s="259"/>
      <c r="H922" s="220"/>
      <c r="I922" s="220"/>
    </row>
    <row r="923" spans="1:10">
      <c r="A923" s="256"/>
      <c r="B923" s="257"/>
      <c r="C923" s="258"/>
      <c r="D923" s="349" t="s">
        <v>717</v>
      </c>
      <c r="E923" s="300"/>
      <c r="F923" s="259"/>
      <c r="H923" s="220"/>
      <c r="I923" s="220"/>
    </row>
    <row r="924" spans="1:10">
      <c r="A924" s="256"/>
      <c r="B924" s="257"/>
      <c r="C924" s="258"/>
      <c r="D924" s="349"/>
      <c r="E924" s="300"/>
      <c r="F924" s="259"/>
      <c r="H924" s="220"/>
      <c r="I924" s="220"/>
    </row>
    <row r="925" spans="1:10" ht="13.5" thickBot="1">
      <c r="A925" s="256"/>
      <c r="B925" s="257"/>
      <c r="C925" s="258"/>
      <c r="D925" s="349"/>
      <c r="E925" s="300"/>
      <c r="F925" s="259"/>
      <c r="H925" s="220"/>
      <c r="I925" s="220"/>
    </row>
    <row r="926" spans="1:10" s="58" customFormat="1" ht="23.25" thickBot="1">
      <c r="A926" s="412" t="s">
        <v>416</v>
      </c>
      <c r="B926" s="487" t="s">
        <v>413</v>
      </c>
      <c r="C926" s="65" t="s">
        <v>896</v>
      </c>
      <c r="D926" s="65" t="s">
        <v>15</v>
      </c>
      <c r="E926" s="211"/>
      <c r="F926" s="408"/>
      <c r="G926" s="91"/>
      <c r="H926" s="409"/>
      <c r="I926" s="212"/>
      <c r="J926" s="228">
        <f>SUM(J868:J924)</f>
        <v>0</v>
      </c>
    </row>
    <row r="927" spans="1:10">
      <c r="A927" s="256"/>
      <c r="B927" s="257"/>
      <c r="C927" s="258"/>
      <c r="D927" s="349"/>
      <c r="E927" s="300"/>
      <c r="F927" s="259"/>
      <c r="H927" s="220"/>
      <c r="I927" s="220"/>
    </row>
    <row r="928" spans="1:10" s="213" customFormat="1" ht="11.25">
      <c r="A928" s="396" t="s">
        <v>416</v>
      </c>
      <c r="B928" s="264" t="s">
        <v>415</v>
      </c>
      <c r="C928" s="113"/>
      <c r="D928" s="113" t="s">
        <v>829</v>
      </c>
      <c r="E928" s="204"/>
      <c r="F928" s="398"/>
      <c r="G928" s="90"/>
      <c r="H928" s="593"/>
      <c r="I928" s="90"/>
      <c r="J928" s="265"/>
    </row>
    <row r="929" spans="1:10" s="302" customFormat="1" ht="11.25">
      <c r="A929" s="13"/>
      <c r="B929" s="20"/>
      <c r="C929" s="57"/>
      <c r="D929" s="64"/>
      <c r="E929" s="295"/>
      <c r="F929" s="324"/>
      <c r="G929" s="17"/>
      <c r="H929" s="220"/>
      <c r="I929" s="168"/>
      <c r="J929" s="169"/>
    </row>
    <row r="930" spans="1:10" ht="22.5">
      <c r="A930" s="485" t="s">
        <v>416</v>
      </c>
      <c r="B930" s="260" t="s">
        <v>415</v>
      </c>
      <c r="C930" s="261" t="s">
        <v>410</v>
      </c>
      <c r="D930" s="218" t="s">
        <v>994</v>
      </c>
      <c r="E930" s="389">
        <v>2</v>
      </c>
      <c r="F930" s="486" t="s">
        <v>164</v>
      </c>
      <c r="G930" s="220"/>
      <c r="H930" s="220"/>
      <c r="I930" s="220">
        <f>SUM(G930:H930)</f>
        <v>0</v>
      </c>
      <c r="J930" s="223">
        <f>E930*I930</f>
        <v>0</v>
      </c>
    </row>
    <row r="931" spans="1:10" ht="22.5">
      <c r="A931" s="256"/>
      <c r="B931" s="257"/>
      <c r="C931" s="258"/>
      <c r="D931" s="349" t="s">
        <v>716</v>
      </c>
      <c r="E931" s="300"/>
      <c r="F931" s="259"/>
      <c r="H931" s="220"/>
      <c r="I931" s="220"/>
    </row>
    <row r="932" spans="1:10">
      <c r="A932" s="256"/>
      <c r="B932" s="257"/>
      <c r="C932" s="258"/>
      <c r="D932" s="349"/>
      <c r="E932" s="300"/>
      <c r="F932" s="259"/>
      <c r="H932" s="220"/>
      <c r="I932" s="220"/>
    </row>
    <row r="933" spans="1:10" ht="22.5">
      <c r="A933" s="485" t="s">
        <v>416</v>
      </c>
      <c r="B933" s="260" t="s">
        <v>415</v>
      </c>
      <c r="C933" s="261" t="s">
        <v>411</v>
      </c>
      <c r="D933" s="218" t="s">
        <v>995</v>
      </c>
      <c r="E933" s="389">
        <v>9</v>
      </c>
      <c r="F933" s="486" t="s">
        <v>164</v>
      </c>
      <c r="G933" s="220"/>
      <c r="H933" s="220"/>
      <c r="I933" s="220">
        <f>SUM(G933:H933)</f>
        <v>0</v>
      </c>
      <c r="J933" s="223">
        <f>E933*I933</f>
        <v>0</v>
      </c>
    </row>
    <row r="934" spans="1:10" ht="22.5">
      <c r="A934" s="256"/>
      <c r="B934" s="257"/>
      <c r="C934" s="258"/>
      <c r="D934" s="349" t="s">
        <v>716</v>
      </c>
      <c r="E934" s="300"/>
      <c r="F934" s="259"/>
      <c r="H934" s="220"/>
      <c r="I934" s="220"/>
    </row>
    <row r="935" spans="1:10">
      <c r="A935" s="256"/>
      <c r="B935" s="257"/>
      <c r="C935" s="258"/>
      <c r="D935" s="349"/>
      <c r="E935" s="300"/>
      <c r="F935" s="259"/>
      <c r="H935" s="220"/>
      <c r="I935" s="220"/>
    </row>
    <row r="936" spans="1:10" ht="22.5">
      <c r="A936" s="485" t="s">
        <v>416</v>
      </c>
      <c r="B936" s="260" t="s">
        <v>415</v>
      </c>
      <c r="C936" s="261" t="s">
        <v>413</v>
      </c>
      <c r="D936" s="218" t="s">
        <v>996</v>
      </c>
      <c r="E936" s="389">
        <v>3</v>
      </c>
      <c r="F936" s="486" t="s">
        <v>164</v>
      </c>
      <c r="G936" s="220"/>
      <c r="H936" s="220"/>
      <c r="I936" s="220">
        <f>SUM(G936:H936)</f>
        <v>0</v>
      </c>
      <c r="J936" s="223">
        <f>E936*I936</f>
        <v>0</v>
      </c>
    </row>
    <row r="937" spans="1:10" ht="22.5">
      <c r="A937" s="256"/>
      <c r="B937" s="257"/>
      <c r="C937" s="258"/>
      <c r="D937" s="349" t="s">
        <v>716</v>
      </c>
      <c r="E937" s="300"/>
      <c r="F937" s="259"/>
      <c r="H937" s="220"/>
      <c r="I937" s="220"/>
    </row>
    <row r="938" spans="1:10">
      <c r="A938" s="256"/>
      <c r="B938" s="257"/>
      <c r="C938" s="258"/>
      <c r="D938" s="349"/>
      <c r="E938" s="300"/>
      <c r="F938" s="259"/>
      <c r="H938" s="220"/>
      <c r="I938" s="220"/>
    </row>
    <row r="939" spans="1:10" ht="22.5">
      <c r="A939" s="485" t="s">
        <v>416</v>
      </c>
      <c r="B939" s="260" t="s">
        <v>415</v>
      </c>
      <c r="C939" s="261" t="s">
        <v>415</v>
      </c>
      <c r="D939" s="218" t="s">
        <v>997</v>
      </c>
      <c r="E939" s="389">
        <v>1</v>
      </c>
      <c r="F939" s="486" t="s">
        <v>164</v>
      </c>
      <c r="G939" s="220"/>
      <c r="H939" s="220"/>
      <c r="I939" s="220">
        <f>SUM(G939:H939)</f>
        <v>0</v>
      </c>
      <c r="J939" s="223">
        <f>E939*I939</f>
        <v>0</v>
      </c>
    </row>
    <row r="940" spans="1:10" ht="22.5">
      <c r="A940" s="256"/>
      <c r="B940" s="257"/>
      <c r="C940" s="258"/>
      <c r="D940" s="349" t="s">
        <v>716</v>
      </c>
      <c r="E940" s="300"/>
      <c r="F940" s="259"/>
      <c r="H940" s="220"/>
      <c r="I940" s="220"/>
    </row>
    <row r="941" spans="1:10">
      <c r="A941" s="256"/>
      <c r="B941" s="257"/>
      <c r="C941" s="258"/>
      <c r="D941" s="349"/>
      <c r="E941" s="300"/>
      <c r="F941" s="259"/>
      <c r="H941" s="220"/>
      <c r="I941" s="220"/>
    </row>
    <row r="942" spans="1:10" ht="22.5">
      <c r="A942" s="485" t="s">
        <v>416</v>
      </c>
      <c r="B942" s="260" t="s">
        <v>415</v>
      </c>
      <c r="C942" s="261" t="s">
        <v>416</v>
      </c>
      <c r="D942" s="218" t="s">
        <v>998</v>
      </c>
      <c r="E942" s="389">
        <v>1</v>
      </c>
      <c r="F942" s="486" t="s">
        <v>164</v>
      </c>
      <c r="G942" s="220"/>
      <c r="H942" s="220"/>
      <c r="I942" s="220">
        <f>SUM(G942:H942)</f>
        <v>0</v>
      </c>
      <c r="J942" s="223">
        <f>E942*I942</f>
        <v>0</v>
      </c>
    </row>
    <row r="943" spans="1:10" ht="22.5">
      <c r="A943" s="256"/>
      <c r="B943" s="257"/>
      <c r="C943" s="258"/>
      <c r="D943" s="349" t="s">
        <v>716</v>
      </c>
      <c r="E943" s="300"/>
      <c r="F943" s="259"/>
      <c r="H943" s="220"/>
      <c r="I943" s="220"/>
    </row>
    <row r="944" spans="1:10">
      <c r="A944" s="256"/>
      <c r="B944" s="257"/>
      <c r="C944" s="258"/>
      <c r="D944" s="349"/>
      <c r="E944" s="300"/>
      <c r="F944" s="259"/>
      <c r="H944" s="220"/>
      <c r="I944" s="220"/>
    </row>
    <row r="945" spans="1:10" ht="22.5">
      <c r="A945" s="485" t="s">
        <v>416</v>
      </c>
      <c r="B945" s="260" t="s">
        <v>415</v>
      </c>
      <c r="C945" s="261" t="s">
        <v>418</v>
      </c>
      <c r="D945" s="218" t="s">
        <v>999</v>
      </c>
      <c r="E945" s="389">
        <v>1</v>
      </c>
      <c r="F945" s="486" t="s">
        <v>164</v>
      </c>
      <c r="G945" s="220"/>
      <c r="H945" s="220"/>
      <c r="I945" s="220">
        <f>SUM(G945:H945)</f>
        <v>0</v>
      </c>
      <c r="J945" s="223">
        <f>E945*I945</f>
        <v>0</v>
      </c>
    </row>
    <row r="946" spans="1:10" ht="22.5">
      <c r="A946" s="256"/>
      <c r="B946" s="257"/>
      <c r="C946" s="258"/>
      <c r="D946" s="349" t="s">
        <v>716</v>
      </c>
      <c r="E946" s="300"/>
      <c r="F946" s="259"/>
      <c r="H946" s="220"/>
      <c r="I946" s="220"/>
    </row>
    <row r="947" spans="1:10">
      <c r="A947" s="256"/>
      <c r="B947" s="257"/>
      <c r="C947" s="258"/>
      <c r="D947" s="349"/>
      <c r="E947" s="300"/>
      <c r="F947" s="259"/>
      <c r="H947" s="220"/>
      <c r="I947" s="220"/>
    </row>
    <row r="948" spans="1:10" ht="22.5">
      <c r="A948" s="485" t="s">
        <v>416</v>
      </c>
      <c r="B948" s="260" t="s">
        <v>415</v>
      </c>
      <c r="C948" s="261" t="s">
        <v>419</v>
      </c>
      <c r="D948" s="218" t="s">
        <v>1000</v>
      </c>
      <c r="E948" s="389">
        <v>4</v>
      </c>
      <c r="F948" s="486" t="s">
        <v>164</v>
      </c>
      <c r="G948" s="220"/>
      <c r="H948" s="220"/>
      <c r="I948" s="220">
        <f>SUM(G948:H948)</f>
        <v>0</v>
      </c>
      <c r="J948" s="223">
        <f>E948*I948</f>
        <v>0</v>
      </c>
    </row>
    <row r="949" spans="1:10" ht="22.5">
      <c r="A949" s="256"/>
      <c r="B949" s="257"/>
      <c r="C949" s="258"/>
      <c r="D949" s="349" t="s">
        <v>716</v>
      </c>
      <c r="E949" s="300"/>
      <c r="F949" s="259"/>
      <c r="H949" s="220"/>
      <c r="I949" s="220"/>
    </row>
    <row r="950" spans="1:10">
      <c r="A950" s="256"/>
      <c r="B950" s="257"/>
      <c r="C950" s="258"/>
      <c r="D950" s="349" t="s">
        <v>1013</v>
      </c>
      <c r="E950" s="300"/>
      <c r="F950" s="259"/>
      <c r="H950" s="220"/>
      <c r="I950" s="220"/>
    </row>
    <row r="951" spans="1:10" s="302" customFormat="1" ht="11.25">
      <c r="A951" s="13"/>
      <c r="B951" s="20"/>
      <c r="C951" s="57"/>
      <c r="D951" s="64"/>
      <c r="E951" s="295"/>
      <c r="F951" s="324"/>
      <c r="G951" s="17"/>
      <c r="H951" s="220"/>
      <c r="I951" s="168"/>
      <c r="J951" s="169"/>
    </row>
    <row r="952" spans="1:10" s="302" customFormat="1" ht="12" thickBot="1">
      <c r="A952" s="13"/>
      <c r="B952" s="20"/>
      <c r="C952" s="57"/>
      <c r="D952" s="64"/>
      <c r="E952" s="295"/>
      <c r="F952" s="324"/>
      <c r="G952" s="17"/>
      <c r="H952" s="220"/>
      <c r="I952" s="168"/>
      <c r="J952" s="169"/>
    </row>
    <row r="953" spans="1:10" s="58" customFormat="1" ht="23.25" thickBot="1">
      <c r="A953" s="412" t="s">
        <v>416</v>
      </c>
      <c r="B953" s="487" t="s">
        <v>418</v>
      </c>
      <c r="C953" s="65" t="s">
        <v>896</v>
      </c>
      <c r="D953" s="65" t="s">
        <v>830</v>
      </c>
      <c r="E953" s="211"/>
      <c r="F953" s="408"/>
      <c r="G953" s="91"/>
      <c r="H953" s="409"/>
      <c r="I953" s="212"/>
      <c r="J953" s="303">
        <f>SUM(J929:J952)</f>
        <v>0</v>
      </c>
    </row>
    <row r="954" spans="1:10" s="302" customFormat="1" ht="12" thickBot="1">
      <c r="A954" s="13"/>
      <c r="B954" s="20"/>
      <c r="C954" s="57"/>
      <c r="D954" s="64"/>
      <c r="E954" s="295"/>
      <c r="F954" s="324"/>
      <c r="G954" s="17"/>
      <c r="H954" s="220"/>
      <c r="I954" s="168"/>
      <c r="J954" s="169"/>
    </row>
    <row r="955" spans="1:10" s="331" customFormat="1" ht="15">
      <c r="A955" s="391" t="s">
        <v>418</v>
      </c>
      <c r="B955" s="392"/>
      <c r="C955" s="112" t="s">
        <v>849</v>
      </c>
      <c r="D955" s="112" t="s">
        <v>130</v>
      </c>
      <c r="E955" s="393"/>
      <c r="F955" s="476"/>
      <c r="G955" s="89"/>
      <c r="H955" s="395"/>
      <c r="I955" s="225"/>
      <c r="J955" s="226"/>
    </row>
    <row r="956" spans="1:10" s="490" customFormat="1" ht="11.25">
      <c r="A956" s="488"/>
      <c r="B956" s="131"/>
      <c r="C956" s="123"/>
      <c r="D956" s="489"/>
      <c r="E956" s="146"/>
      <c r="F956" s="178"/>
      <c r="G956" s="22"/>
      <c r="H956" s="220"/>
      <c r="I956" s="137"/>
      <c r="J956" s="223"/>
    </row>
    <row r="957" spans="1:10">
      <c r="A957" s="396" t="s">
        <v>418</v>
      </c>
      <c r="B957" s="264" t="s">
        <v>410</v>
      </c>
      <c r="C957" s="113" t="s">
        <v>850</v>
      </c>
      <c r="D957" s="113" t="s">
        <v>130</v>
      </c>
      <c r="E957" s="204"/>
      <c r="F957" s="398"/>
      <c r="G957" s="90"/>
      <c r="H957" s="399"/>
      <c r="I957" s="160"/>
      <c r="J957" s="227"/>
    </row>
    <row r="958" spans="1:10" s="421" customFormat="1" ht="11.25">
      <c r="A958" s="491"/>
      <c r="B958" s="492"/>
      <c r="C958" s="122"/>
      <c r="D958" s="301"/>
      <c r="E958" s="146"/>
      <c r="F958" s="324"/>
      <c r="G958" s="92"/>
      <c r="H958" s="220"/>
      <c r="I958" s="137" t="str">
        <f>IF(ISNUMBER(E958),SUM(G958:H958),"")</f>
        <v/>
      </c>
      <c r="J958" s="223" t="str">
        <f>IF(ISNUMBER(I958),I958*E958,"")</f>
        <v/>
      </c>
    </row>
    <row r="959" spans="1:10" s="426" customFormat="1">
      <c r="A959" s="13" t="s">
        <v>418</v>
      </c>
      <c r="B959" s="77" t="s">
        <v>410</v>
      </c>
      <c r="C959" s="68" t="s">
        <v>410</v>
      </c>
      <c r="D959" s="214" t="s">
        <v>306</v>
      </c>
      <c r="E959" s="146">
        <v>0.3</v>
      </c>
      <c r="F959" s="493" t="s">
        <v>167</v>
      </c>
      <c r="G959" s="741"/>
      <c r="H959" s="741"/>
      <c r="I959" s="741">
        <f>SUM(G959:H959)</f>
        <v>0</v>
      </c>
      <c r="J959" s="742">
        <f>E959*I959</f>
        <v>0</v>
      </c>
    </row>
    <row r="960" spans="1:10" s="426" customFormat="1" ht="22.5">
      <c r="A960" s="494"/>
      <c r="B960" s="495"/>
      <c r="C960" s="117"/>
      <c r="D960" s="142" t="s">
        <v>221</v>
      </c>
      <c r="E960" s="472"/>
      <c r="F960" s="496"/>
      <c r="G960" s="93"/>
      <c r="H960" s="427"/>
      <c r="I960" s="93" t="str">
        <f>IF(ISNUMBER(E960),SUM(G960:H960),"")</f>
        <v/>
      </c>
      <c r="J960" s="104" t="str">
        <f>IF(ISNUMBER(I960),I960*E960,"")</f>
        <v/>
      </c>
    </row>
    <row r="961" spans="1:10" s="426" customFormat="1" ht="22.5">
      <c r="A961" s="494"/>
      <c r="B961" s="495"/>
      <c r="C961" s="117"/>
      <c r="D961" s="142" t="s">
        <v>546</v>
      </c>
      <c r="E961" s="472"/>
      <c r="F961" s="496"/>
      <c r="G961" s="93"/>
      <c r="H961" s="427"/>
      <c r="I961" s="93"/>
      <c r="J961" s="104"/>
    </row>
    <row r="962" spans="1:10" s="189" customFormat="1">
      <c r="A962" s="13" t="s">
        <v>418</v>
      </c>
      <c r="B962" s="77" t="s">
        <v>410</v>
      </c>
      <c r="C962" s="172" t="s">
        <v>411</v>
      </c>
      <c r="D962" s="214" t="s">
        <v>741</v>
      </c>
      <c r="E962" s="146">
        <v>1.4</v>
      </c>
      <c r="F962" s="499" t="s">
        <v>174</v>
      </c>
      <c r="G962" s="220"/>
      <c r="H962" s="220"/>
      <c r="I962" s="220">
        <f>SUM(G962:H962)</f>
        <v>0</v>
      </c>
      <c r="J962" s="223">
        <f>E962*I962</f>
        <v>0</v>
      </c>
    </row>
    <row r="963" spans="1:10" s="189" customFormat="1" ht="22.5">
      <c r="A963" s="151"/>
      <c r="B963" s="77"/>
      <c r="C963" s="57"/>
      <c r="D963" s="142" t="s">
        <v>746</v>
      </c>
      <c r="E963" s="146"/>
      <c r="F963" s="312"/>
      <c r="G963" s="525"/>
      <c r="H963" s="594"/>
      <c r="I963" s="594"/>
      <c r="J963" s="595"/>
    </row>
    <row r="964" spans="1:10" s="189" customFormat="1">
      <c r="A964" s="151"/>
      <c r="B964" s="77"/>
      <c r="C964" s="57"/>
      <c r="D964" s="142" t="s">
        <v>747</v>
      </c>
      <c r="E964" s="146"/>
      <c r="F964" s="312"/>
      <c r="G964" s="525"/>
      <c r="H964" s="594"/>
      <c r="I964" s="594"/>
      <c r="J964" s="595"/>
    </row>
    <row r="965" spans="1:10" s="189" customFormat="1" ht="22.5">
      <c r="A965" s="151"/>
      <c r="B965" s="77"/>
      <c r="C965" s="57"/>
      <c r="D965" s="142" t="s">
        <v>745</v>
      </c>
      <c r="E965" s="146"/>
      <c r="F965" s="312"/>
      <c r="G965" s="525"/>
      <c r="H965" s="594"/>
      <c r="I965" s="594"/>
      <c r="J965" s="595"/>
    </row>
    <row r="966" spans="1:10" s="189" customFormat="1">
      <c r="A966" s="151"/>
      <c r="B966" s="77"/>
      <c r="C966" s="57"/>
      <c r="D966" s="181" t="s">
        <v>744</v>
      </c>
      <c r="E966" s="146"/>
      <c r="F966" s="312"/>
      <c r="G966" s="525"/>
      <c r="H966" s="594"/>
      <c r="I966" s="594"/>
      <c r="J966" s="595"/>
    </row>
    <row r="967" spans="1:10" s="189" customFormat="1">
      <c r="A967" s="13" t="s">
        <v>418</v>
      </c>
      <c r="B967" s="77" t="s">
        <v>410</v>
      </c>
      <c r="C967" s="172" t="s">
        <v>413</v>
      </c>
      <c r="D967" s="214" t="s">
        <v>748</v>
      </c>
      <c r="E967" s="146">
        <v>7</v>
      </c>
      <c r="F967" s="499" t="s">
        <v>174</v>
      </c>
      <c r="G967" s="220"/>
      <c r="H967" s="220"/>
      <c r="I967" s="220">
        <f>SUM(G967:H967)</f>
        <v>0</v>
      </c>
      <c r="J967" s="223">
        <f>E967*I967</f>
        <v>0</v>
      </c>
    </row>
    <row r="968" spans="1:10" s="189" customFormat="1">
      <c r="A968" s="66"/>
      <c r="B968" s="85"/>
      <c r="C968" s="115"/>
      <c r="D968" s="142" t="s">
        <v>742</v>
      </c>
      <c r="E968" s="214"/>
      <c r="F968" s="499"/>
      <c r="G968" s="525"/>
      <c r="H968" s="594"/>
      <c r="I968" s="137"/>
      <c r="J968" s="223"/>
    </row>
    <row r="969" spans="1:10" s="189" customFormat="1" ht="22.5">
      <c r="A969" s="81"/>
      <c r="B969" s="82"/>
      <c r="C969" s="128"/>
      <c r="D969" s="142" t="s">
        <v>743</v>
      </c>
      <c r="E969" s="214"/>
      <c r="F969" s="499"/>
      <c r="G969" s="525"/>
      <c r="H969" s="594"/>
      <c r="I969" s="137"/>
      <c r="J969" s="223"/>
    </row>
    <row r="970" spans="1:10" s="189" customFormat="1">
      <c r="A970" s="500"/>
      <c r="B970" s="269"/>
      <c r="C970" s="501"/>
      <c r="D970" s="181" t="s">
        <v>744</v>
      </c>
      <c r="E970" s="118"/>
      <c r="F970" s="499"/>
      <c r="G970" s="525"/>
      <c r="H970" s="594"/>
      <c r="I970" s="594"/>
      <c r="J970" s="595"/>
    </row>
    <row r="971" spans="1:10" s="189" customFormat="1" ht="23.25" thickBot="1">
      <c r="A971" s="497"/>
      <c r="B971" s="163"/>
      <c r="C971" s="135"/>
      <c r="D971" s="143" t="s">
        <v>749</v>
      </c>
      <c r="E971" s="205"/>
      <c r="F971" s="498"/>
      <c r="G971" s="525"/>
      <c r="H971" s="594"/>
      <c r="I971" s="594"/>
      <c r="J971" s="595"/>
    </row>
    <row r="972" spans="1:10" s="58" customFormat="1" ht="23.25" thickBot="1">
      <c r="A972" s="407" t="s">
        <v>418</v>
      </c>
      <c r="B972" s="487" t="s">
        <v>410</v>
      </c>
      <c r="C972" s="65" t="s">
        <v>896</v>
      </c>
      <c r="D972" s="65" t="s">
        <v>130</v>
      </c>
      <c r="E972" s="211"/>
      <c r="F972" s="408"/>
      <c r="G972" s="91"/>
      <c r="H972" s="409"/>
      <c r="I972" s="212"/>
      <c r="J972" s="303">
        <f>SUM(J959:J970)</f>
        <v>0</v>
      </c>
    </row>
    <row r="973" spans="1:10" s="490" customFormat="1" ht="12" thickBot="1">
      <c r="A973" s="491"/>
      <c r="B973" s="492"/>
      <c r="C973" s="122"/>
      <c r="D973" s="301"/>
      <c r="E973" s="146"/>
      <c r="F973" s="324"/>
      <c r="G973" s="22"/>
      <c r="H973" s="220"/>
      <c r="I973" s="137"/>
      <c r="J973" s="223"/>
    </row>
    <row r="974" spans="1:10" s="331" customFormat="1" ht="15">
      <c r="A974" s="391" t="s">
        <v>419</v>
      </c>
      <c r="B974" s="392"/>
      <c r="C974" s="112" t="s">
        <v>849</v>
      </c>
      <c r="D974" s="112" t="s">
        <v>122</v>
      </c>
      <c r="E974" s="393"/>
      <c r="F974" s="476"/>
      <c r="G974" s="89"/>
      <c r="H974" s="395"/>
      <c r="I974" s="225"/>
      <c r="J974" s="226"/>
    </row>
    <row r="975" spans="1:10" s="490" customFormat="1" ht="11.25">
      <c r="A975" s="488"/>
      <c r="B975" s="131"/>
      <c r="C975" s="123"/>
      <c r="D975" s="489"/>
      <c r="E975" s="146"/>
      <c r="F975" s="178"/>
      <c r="G975" s="22"/>
      <c r="H975" s="220"/>
      <c r="I975" s="137" t="str">
        <f t="shared" ref="I975:I983" si="26">IF(ISNUMBER(E975),SUM(G975:H975),"")</f>
        <v/>
      </c>
      <c r="J975" s="223" t="str">
        <f t="shared" ref="J975:J983" si="27">IF(ISNUMBER(I975),I975*E975,"")</f>
        <v/>
      </c>
    </row>
    <row r="976" spans="1:10" s="490" customFormat="1" ht="11.25">
      <c r="A976" s="491"/>
      <c r="B976" s="492"/>
      <c r="C976" s="122"/>
      <c r="D976" s="140" t="s">
        <v>123</v>
      </c>
      <c r="E976" s="146"/>
      <c r="F976" s="324"/>
      <c r="G976" s="22"/>
      <c r="H976" s="220"/>
      <c r="I976" s="137" t="str">
        <f t="shared" si="26"/>
        <v/>
      </c>
      <c r="J976" s="223" t="str">
        <f t="shared" si="27"/>
        <v/>
      </c>
    </row>
    <row r="977" spans="1:10" s="490" customFormat="1" ht="11.25">
      <c r="A977" s="491"/>
      <c r="B977" s="492"/>
      <c r="C977" s="122"/>
      <c r="D977" s="183" t="s">
        <v>124</v>
      </c>
      <c r="E977" s="146"/>
      <c r="F977" s="324"/>
      <c r="G977" s="22"/>
      <c r="H977" s="220"/>
      <c r="I977" s="137" t="str">
        <f t="shared" si="26"/>
        <v/>
      </c>
      <c r="J977" s="223" t="str">
        <f t="shared" si="27"/>
        <v/>
      </c>
    </row>
    <row r="978" spans="1:10" s="490" customFormat="1" ht="11.25">
      <c r="A978" s="491"/>
      <c r="B978" s="492"/>
      <c r="C978" s="122"/>
      <c r="D978" s="301" t="s">
        <v>283</v>
      </c>
      <c r="E978" s="146"/>
      <c r="F978" s="324"/>
      <c r="G978" s="22"/>
      <c r="H978" s="220"/>
      <c r="I978" s="137" t="str">
        <f t="shared" si="26"/>
        <v/>
      </c>
      <c r="J978" s="223" t="str">
        <f t="shared" si="27"/>
        <v/>
      </c>
    </row>
    <row r="979" spans="1:10" s="421" customFormat="1" ht="22.5">
      <c r="A979" s="491"/>
      <c r="B979" s="492"/>
      <c r="C979" s="122"/>
      <c r="D979" s="301" t="s">
        <v>266</v>
      </c>
      <c r="E979" s="146"/>
      <c r="F979" s="324"/>
      <c r="G979" s="92"/>
      <c r="H979" s="220"/>
      <c r="I979" s="137" t="str">
        <f t="shared" si="26"/>
        <v/>
      </c>
      <c r="J979" s="223" t="str">
        <f t="shared" si="27"/>
        <v/>
      </c>
    </row>
    <row r="980" spans="1:10" s="421" customFormat="1" ht="22.5">
      <c r="A980" s="491"/>
      <c r="B980" s="492"/>
      <c r="C980" s="122"/>
      <c r="D980" s="301" t="s">
        <v>267</v>
      </c>
      <c r="E980" s="146"/>
      <c r="F980" s="324"/>
      <c r="G980" s="92"/>
      <c r="H980" s="220"/>
      <c r="I980" s="137" t="str">
        <f t="shared" si="26"/>
        <v/>
      </c>
      <c r="J980" s="223" t="str">
        <f t="shared" si="27"/>
        <v/>
      </c>
    </row>
    <row r="981" spans="1:10" s="421" customFormat="1" ht="11.25">
      <c r="A981" s="491"/>
      <c r="B981" s="492"/>
      <c r="C981" s="122"/>
      <c r="D981" s="301" t="s">
        <v>268</v>
      </c>
      <c r="E981" s="146"/>
      <c r="F981" s="324"/>
      <c r="G981" s="92"/>
      <c r="H981" s="220"/>
      <c r="I981" s="137" t="str">
        <f t="shared" si="26"/>
        <v/>
      </c>
      <c r="J981" s="223" t="str">
        <f t="shared" si="27"/>
        <v/>
      </c>
    </row>
    <row r="982" spans="1:10" s="421" customFormat="1" ht="22.5">
      <c r="A982" s="491"/>
      <c r="B982" s="492"/>
      <c r="C982" s="122"/>
      <c r="D982" s="301" t="s">
        <v>422</v>
      </c>
      <c r="E982" s="146"/>
      <c r="F982" s="324"/>
      <c r="G982" s="92"/>
      <c r="H982" s="220"/>
      <c r="I982" s="137" t="str">
        <f t="shared" si="26"/>
        <v/>
      </c>
      <c r="J982" s="223" t="str">
        <f t="shared" si="27"/>
        <v/>
      </c>
    </row>
    <row r="983" spans="1:10" s="421" customFormat="1">
      <c r="A983" s="488"/>
      <c r="B983" s="131"/>
      <c r="C983" s="123"/>
      <c r="D983" s="73"/>
      <c r="E983" s="202"/>
      <c r="F983" s="324"/>
      <c r="G983" s="92"/>
      <c r="H983" s="220"/>
      <c r="I983" s="137" t="str">
        <f t="shared" si="26"/>
        <v/>
      </c>
      <c r="J983" s="223" t="str">
        <f t="shared" si="27"/>
        <v/>
      </c>
    </row>
    <row r="984" spans="1:10">
      <c r="A984" s="396" t="s">
        <v>419</v>
      </c>
      <c r="B984" s="264" t="s">
        <v>410</v>
      </c>
      <c r="C984" s="113" t="s">
        <v>851</v>
      </c>
      <c r="D984" s="113" t="s">
        <v>16</v>
      </c>
      <c r="E984" s="204"/>
      <c r="F984" s="398"/>
      <c r="G984" s="90"/>
      <c r="H984" s="399"/>
      <c r="I984" s="160"/>
      <c r="J984" s="227"/>
    </row>
    <row r="985" spans="1:10" s="421" customFormat="1" ht="11.25">
      <c r="A985" s="491"/>
      <c r="B985" s="492"/>
      <c r="C985" s="122"/>
      <c r="D985" s="301"/>
      <c r="E985" s="146"/>
      <c r="F985" s="324"/>
      <c r="G985" s="92"/>
      <c r="H985" s="220"/>
      <c r="I985" s="137" t="str">
        <f>IF(ISNUMBER(E985),SUM(G985:H985),"")</f>
        <v/>
      </c>
      <c r="J985" s="223" t="str">
        <f>IF(ISNUMBER(I985),I985*E985,"")</f>
        <v/>
      </c>
    </row>
    <row r="986" spans="1:10" s="421" customFormat="1" ht="11.25">
      <c r="A986" s="13" t="s">
        <v>419</v>
      </c>
      <c r="B986" s="77" t="s">
        <v>410</v>
      </c>
      <c r="C986" s="68" t="s">
        <v>410</v>
      </c>
      <c r="D986" s="502" t="s">
        <v>284</v>
      </c>
      <c r="E986" s="146">
        <v>253</v>
      </c>
      <c r="F986" s="178" t="s">
        <v>390</v>
      </c>
      <c r="G986" s="220"/>
      <c r="H986" s="220"/>
      <c r="I986" s="220">
        <f>SUM(G986:H986)</f>
        <v>0</v>
      </c>
      <c r="J986" s="223">
        <f>E986*I986</f>
        <v>0</v>
      </c>
    </row>
    <row r="987" spans="1:10" s="421" customFormat="1" ht="22.5">
      <c r="A987" s="491"/>
      <c r="B987" s="492"/>
      <c r="C987" s="122"/>
      <c r="D987" s="387" t="s">
        <v>771</v>
      </c>
      <c r="E987" s="146"/>
      <c r="F987" s="324"/>
      <c r="G987" s="92"/>
      <c r="H987" s="220"/>
      <c r="I987" s="137" t="str">
        <f>IF(ISNUMBER(E987),SUM(G987:H987),"")</f>
        <v/>
      </c>
      <c r="J987" s="223" t="str">
        <f>IF(ISNUMBER(I987),I987*E987,"")</f>
        <v/>
      </c>
    </row>
    <row r="988" spans="1:10">
      <c r="A988" s="19"/>
      <c r="B988" s="20"/>
      <c r="C988" s="3"/>
      <c r="D988" s="403" t="s">
        <v>673</v>
      </c>
      <c r="E988" s="404"/>
      <c r="F988" s="405"/>
      <c r="H988" s="220"/>
    </row>
    <row r="989" spans="1:10" s="421" customFormat="1" ht="22.5">
      <c r="A989" s="491"/>
      <c r="B989" s="492"/>
      <c r="C989" s="122"/>
      <c r="D989" s="387" t="s">
        <v>285</v>
      </c>
      <c r="E989" s="146"/>
      <c r="F989" s="324"/>
      <c r="G989" s="92"/>
      <c r="H989" s="220"/>
      <c r="I989" s="137"/>
      <c r="J989" s="223"/>
    </row>
    <row r="990" spans="1:10" s="421" customFormat="1" ht="11.25">
      <c r="A990" s="491"/>
      <c r="B990" s="492"/>
      <c r="C990" s="122"/>
      <c r="D990" s="387" t="s">
        <v>547</v>
      </c>
      <c r="E990" s="146"/>
      <c r="F990" s="324"/>
      <c r="G990" s="92"/>
      <c r="H990" s="220"/>
      <c r="I990" s="137"/>
      <c r="J990" s="223"/>
    </row>
    <row r="991" spans="1:10" s="421" customFormat="1" ht="11.25">
      <c r="A991" s="13" t="s">
        <v>419</v>
      </c>
      <c r="B991" s="77" t="s">
        <v>410</v>
      </c>
      <c r="C991" s="68" t="s">
        <v>411</v>
      </c>
      <c r="D991" s="502" t="s">
        <v>286</v>
      </c>
      <c r="E991" s="146">
        <f>(20*2+12.62*2)*0.9</f>
        <v>58.715999999999994</v>
      </c>
      <c r="F991" s="178" t="s">
        <v>390</v>
      </c>
      <c r="G991" s="220"/>
      <c r="H991" s="220"/>
      <c r="I991" s="220">
        <f>SUM(G991:H991)</f>
        <v>0</v>
      </c>
      <c r="J991" s="223">
        <f>E991*I991</f>
        <v>0</v>
      </c>
    </row>
    <row r="992" spans="1:10" s="421" customFormat="1" ht="22.5">
      <c r="A992" s="491"/>
      <c r="B992" s="492"/>
      <c r="C992" s="122"/>
      <c r="D992" s="387" t="s">
        <v>772</v>
      </c>
      <c r="E992" s="146"/>
      <c r="F992" s="324"/>
      <c r="G992" s="92"/>
      <c r="H992" s="220"/>
      <c r="I992" s="137" t="str">
        <f>IF(ISNUMBER(E992),SUM(G992:H992),"")</f>
        <v/>
      </c>
      <c r="J992" s="223" t="str">
        <f>IF(ISNUMBER(I992),I992*E992,"")</f>
        <v/>
      </c>
    </row>
    <row r="993" spans="1:10">
      <c r="A993" s="19"/>
      <c r="B993" s="20"/>
      <c r="C993" s="3"/>
      <c r="D993" s="403" t="s">
        <v>673</v>
      </c>
      <c r="E993" s="404"/>
      <c r="F993" s="405"/>
      <c r="H993" s="220"/>
    </row>
    <row r="994" spans="1:10" s="421" customFormat="1" ht="11.25">
      <c r="A994" s="491"/>
      <c r="B994" s="492"/>
      <c r="C994" s="122"/>
      <c r="D994" s="387"/>
      <c r="E994" s="146"/>
      <c r="F994" s="324"/>
      <c r="G994" s="92"/>
      <c r="H994" s="220"/>
      <c r="I994" s="137"/>
      <c r="J994" s="223"/>
    </row>
    <row r="995" spans="1:10" s="421" customFormat="1" ht="11.25">
      <c r="A995" s="13" t="s">
        <v>419</v>
      </c>
      <c r="B995" s="77" t="s">
        <v>410</v>
      </c>
      <c r="C995" s="68" t="s">
        <v>413</v>
      </c>
      <c r="D995" s="140" t="s">
        <v>460</v>
      </c>
      <c r="E995" s="146"/>
      <c r="F995" s="178"/>
      <c r="G995" s="92"/>
      <c r="H995" s="220"/>
      <c r="I995" s="137" t="str">
        <f t="shared" ref="I995:I1000" si="28">IF(ISNUMBER(E995),SUM(G995:H995),"")</f>
        <v/>
      </c>
      <c r="J995" s="223" t="str">
        <f t="shared" ref="J995:J1000" si="29">IF(ISNUMBER(I995),I995*E995,"")</f>
        <v/>
      </c>
    </row>
    <row r="996" spans="1:10" s="421" customFormat="1" ht="33.75">
      <c r="A996" s="491"/>
      <c r="B996" s="492"/>
      <c r="C996" s="122"/>
      <c r="D996" s="301" t="s">
        <v>287</v>
      </c>
      <c r="E996" s="146"/>
      <c r="F996" s="324"/>
      <c r="G996" s="92"/>
      <c r="H996" s="220"/>
      <c r="I996" s="137" t="str">
        <f t="shared" si="28"/>
        <v/>
      </c>
      <c r="J996" s="223" t="str">
        <f t="shared" si="29"/>
        <v/>
      </c>
    </row>
    <row r="997" spans="1:10" s="490" customFormat="1" ht="11.25">
      <c r="A997" s="491"/>
      <c r="B997" s="492"/>
      <c r="C997" s="122"/>
      <c r="D997" s="301" t="s">
        <v>280</v>
      </c>
      <c r="E997" s="146"/>
      <c r="F997" s="324"/>
      <c r="G997" s="22"/>
      <c r="H997" s="220"/>
      <c r="I997" s="137" t="str">
        <f t="shared" si="28"/>
        <v/>
      </c>
      <c r="J997" s="223" t="str">
        <f t="shared" si="29"/>
        <v/>
      </c>
    </row>
    <row r="998" spans="1:10" s="490" customFormat="1" ht="11.25">
      <c r="A998" s="491"/>
      <c r="B998" s="492"/>
      <c r="C998" s="122"/>
      <c r="D998" s="301" t="s">
        <v>265</v>
      </c>
      <c r="E998" s="146"/>
      <c r="F998" s="324"/>
      <c r="G998" s="22"/>
      <c r="H998" s="220"/>
      <c r="I998" s="137" t="str">
        <f t="shared" si="28"/>
        <v/>
      </c>
      <c r="J998" s="223" t="str">
        <f t="shared" si="29"/>
        <v/>
      </c>
    </row>
    <row r="999" spans="1:10" s="490" customFormat="1" ht="11.25">
      <c r="A999" s="491"/>
      <c r="B999" s="492"/>
      <c r="C999" s="122"/>
      <c r="D999" s="301" t="s">
        <v>92</v>
      </c>
      <c r="E999" s="146"/>
      <c r="F999" s="324"/>
      <c r="G999" s="22"/>
      <c r="H999" s="220"/>
      <c r="I999" s="137" t="str">
        <f t="shared" si="28"/>
        <v/>
      </c>
      <c r="J999" s="223" t="str">
        <f t="shared" si="29"/>
        <v/>
      </c>
    </row>
    <row r="1000" spans="1:10" s="490" customFormat="1" ht="11.25">
      <c r="A1000" s="491"/>
      <c r="B1000" s="492"/>
      <c r="C1000" s="122"/>
      <c r="D1000" s="301" t="s">
        <v>93</v>
      </c>
      <c r="E1000" s="146"/>
      <c r="F1000" s="324"/>
      <c r="G1000" s="22"/>
      <c r="H1000" s="220"/>
      <c r="I1000" s="137" t="str">
        <f t="shared" si="28"/>
        <v/>
      </c>
      <c r="J1000" s="223" t="str">
        <f t="shared" si="29"/>
        <v/>
      </c>
    </row>
    <row r="1001" spans="1:10">
      <c r="A1001" s="19"/>
      <c r="B1001" s="20"/>
      <c r="C1001" s="3"/>
      <c r="D1001" s="403" t="s">
        <v>673</v>
      </c>
      <c r="E1001" s="404"/>
      <c r="F1001" s="405"/>
      <c r="H1001" s="220"/>
    </row>
    <row r="1002" spans="1:10" s="490" customFormat="1" ht="11.25">
      <c r="A1002" s="13" t="s">
        <v>419</v>
      </c>
      <c r="B1002" s="77" t="s">
        <v>410</v>
      </c>
      <c r="C1002" s="68" t="s">
        <v>415</v>
      </c>
      <c r="D1002" s="797" t="s">
        <v>1092</v>
      </c>
      <c r="E1002" s="146">
        <v>210</v>
      </c>
      <c r="F1002" s="178" t="s">
        <v>390</v>
      </c>
      <c r="G1002" s="220"/>
      <c r="H1002" s="220"/>
      <c r="I1002" s="220">
        <f>SUM(G1002:H1002)</f>
        <v>0</v>
      </c>
      <c r="J1002" s="223">
        <f>E1002*I1002</f>
        <v>0</v>
      </c>
    </row>
    <row r="1003" spans="1:10" s="490" customFormat="1" ht="11.25">
      <c r="A1003" s="491"/>
      <c r="B1003" s="492"/>
      <c r="C1003" s="68"/>
      <c r="D1003" s="561"/>
      <c r="E1003" s="552"/>
      <c r="F1003" s="178"/>
      <c r="G1003" s="176"/>
      <c r="H1003" s="220"/>
      <c r="I1003" s="137"/>
      <c r="J1003" s="223"/>
    </row>
    <row r="1004" spans="1:10" s="421" customFormat="1" ht="11.25">
      <c r="A1004" s="13" t="s">
        <v>419</v>
      </c>
      <c r="B1004" s="77" t="s">
        <v>410</v>
      </c>
      <c r="C1004" s="68" t="s">
        <v>416</v>
      </c>
      <c r="D1004" s="798" t="s">
        <v>1093</v>
      </c>
      <c r="E1004" s="146"/>
      <c r="F1004" s="178"/>
      <c r="G1004" s="92"/>
      <c r="H1004" s="220"/>
      <c r="I1004" s="137" t="str">
        <f t="shared" ref="I1004:I1009" si="30">IF(ISNUMBER(E1004),SUM(G1004:H1004),"")</f>
        <v/>
      </c>
      <c r="J1004" s="223" t="str">
        <f t="shared" ref="J1004:J1009" si="31">IF(ISNUMBER(I1004),I1004*E1004,"")</f>
        <v/>
      </c>
    </row>
    <row r="1005" spans="1:10" s="421" customFormat="1" ht="33.75">
      <c r="A1005" s="491"/>
      <c r="B1005" s="492"/>
      <c r="C1005" s="122"/>
      <c r="D1005" s="301" t="s">
        <v>287</v>
      </c>
      <c r="E1005" s="146"/>
      <c r="F1005" s="324"/>
      <c r="G1005" s="92"/>
      <c r="H1005" s="220"/>
      <c r="I1005" s="137" t="str">
        <f t="shared" si="30"/>
        <v/>
      </c>
      <c r="J1005" s="223" t="str">
        <f t="shared" si="31"/>
        <v/>
      </c>
    </row>
    <row r="1006" spans="1:10" s="490" customFormat="1" ht="11.25">
      <c r="A1006" s="491"/>
      <c r="B1006" s="492"/>
      <c r="C1006" s="122"/>
      <c r="D1006" s="301" t="s">
        <v>280</v>
      </c>
      <c r="E1006" s="146"/>
      <c r="F1006" s="324"/>
      <c r="G1006" s="22"/>
      <c r="H1006" s="220"/>
      <c r="I1006" s="137" t="str">
        <f t="shared" si="30"/>
        <v/>
      </c>
      <c r="J1006" s="223" t="str">
        <f t="shared" si="31"/>
        <v/>
      </c>
    </row>
    <row r="1007" spans="1:10" s="490" customFormat="1" ht="11.25">
      <c r="A1007" s="491"/>
      <c r="B1007" s="492"/>
      <c r="C1007" s="122"/>
      <c r="D1007" s="301" t="s">
        <v>265</v>
      </c>
      <c r="E1007" s="146"/>
      <c r="F1007" s="324"/>
      <c r="G1007" s="22"/>
      <c r="H1007" s="220"/>
      <c r="I1007" s="137" t="str">
        <f t="shared" si="30"/>
        <v/>
      </c>
      <c r="J1007" s="223" t="str">
        <f t="shared" si="31"/>
        <v/>
      </c>
    </row>
    <row r="1008" spans="1:10" s="490" customFormat="1" ht="11.25">
      <c r="A1008" s="491"/>
      <c r="B1008" s="492"/>
      <c r="C1008" s="122"/>
      <c r="D1008" s="800" t="s">
        <v>1094</v>
      </c>
      <c r="E1008" s="146"/>
      <c r="F1008" s="324"/>
      <c r="G1008" s="22"/>
      <c r="H1008" s="220"/>
      <c r="I1008" s="137" t="str">
        <f t="shared" si="30"/>
        <v/>
      </c>
      <c r="J1008" s="223" t="str">
        <f t="shared" si="31"/>
        <v/>
      </c>
    </row>
    <row r="1009" spans="1:10" s="490" customFormat="1" ht="11.25">
      <c r="A1009" s="491"/>
      <c r="B1009" s="492"/>
      <c r="C1009" s="122"/>
      <c r="D1009" s="562" t="s">
        <v>93</v>
      </c>
      <c r="E1009" s="146"/>
      <c r="F1009" s="324"/>
      <c r="G1009" s="22"/>
      <c r="H1009" s="220"/>
      <c r="I1009" s="137" t="str">
        <f t="shared" si="30"/>
        <v/>
      </c>
      <c r="J1009" s="223" t="str">
        <f t="shared" si="31"/>
        <v/>
      </c>
    </row>
    <row r="1010" spans="1:10">
      <c r="A1010" s="19"/>
      <c r="B1010" s="20"/>
      <c r="C1010" s="3"/>
      <c r="D1010" s="563" t="s">
        <v>673</v>
      </c>
      <c r="E1010" s="404"/>
      <c r="F1010" s="405"/>
      <c r="H1010" s="220"/>
    </row>
    <row r="1011" spans="1:10" s="490" customFormat="1" ht="11.25">
      <c r="A1011" s="491"/>
      <c r="B1011" s="492"/>
      <c r="C1011" s="68" t="s">
        <v>418</v>
      </c>
      <c r="D1011" s="799" t="s">
        <v>1095</v>
      </c>
      <c r="E1011" s="146">
        <v>199</v>
      </c>
      <c r="F1011" s="178" t="s">
        <v>390</v>
      </c>
      <c r="G1011" s="220"/>
      <c r="H1011" s="220"/>
      <c r="I1011" s="220">
        <f>SUM(G1011:H1011)</f>
        <v>0</v>
      </c>
      <c r="J1011" s="223">
        <f>E1011*I1011</f>
        <v>0</v>
      </c>
    </row>
    <row r="1012" spans="1:10" s="490" customFormat="1" ht="11.25">
      <c r="A1012" s="491"/>
      <c r="B1012" s="492"/>
      <c r="C1012" s="68"/>
      <c r="D1012" s="133"/>
      <c r="E1012" s="146"/>
      <c r="F1012" s="178"/>
      <c r="G1012" s="22"/>
      <c r="H1012" s="220"/>
      <c r="I1012" s="137"/>
      <c r="J1012" s="223"/>
    </row>
    <row r="1013" spans="1:10" s="421" customFormat="1" ht="11.25">
      <c r="A1013" s="13" t="s">
        <v>419</v>
      </c>
      <c r="B1013" s="77" t="s">
        <v>410</v>
      </c>
      <c r="C1013" s="68" t="s">
        <v>419</v>
      </c>
      <c r="D1013" s="140" t="s">
        <v>359</v>
      </c>
      <c r="E1013" s="146">
        <v>434</v>
      </c>
      <c r="F1013" s="178" t="s">
        <v>390</v>
      </c>
      <c r="G1013" s="220"/>
      <c r="H1013" s="220"/>
      <c r="I1013" s="220">
        <f>SUM(G1013:H1013)</f>
        <v>0</v>
      </c>
      <c r="J1013" s="223">
        <f>E1013*I1013</f>
        <v>0</v>
      </c>
    </row>
    <row r="1014" spans="1:10" ht="33.75">
      <c r="A1014" s="491"/>
      <c r="B1014" s="492"/>
      <c r="C1014" s="122"/>
      <c r="D1014" s="301" t="s">
        <v>576</v>
      </c>
      <c r="E1014" s="146"/>
      <c r="F1014" s="324"/>
      <c r="H1014" s="220"/>
      <c r="I1014" s="137" t="str">
        <f t="shared" ref="I1014:I1022" si="32">IF(ISNUMBER(E1014),SUM(G1014:H1014),"")</f>
        <v/>
      </c>
      <c r="J1014" s="223" t="str">
        <f t="shared" ref="J1014:J1022" si="33">IF(ISNUMBER(I1014),I1014*E1014,"")</f>
        <v/>
      </c>
    </row>
    <row r="1015" spans="1:10" ht="33.75">
      <c r="A1015" s="491"/>
      <c r="B1015" s="492"/>
      <c r="C1015" s="122"/>
      <c r="D1015" s="301" t="s">
        <v>29</v>
      </c>
      <c r="E1015" s="146"/>
      <c r="F1015" s="324"/>
      <c r="H1015" s="220"/>
      <c r="I1015" s="137" t="str">
        <f t="shared" si="32"/>
        <v/>
      </c>
      <c r="J1015" s="223" t="str">
        <f t="shared" si="33"/>
        <v/>
      </c>
    </row>
    <row r="1016" spans="1:10" ht="22.5">
      <c r="A1016" s="491"/>
      <c r="B1016" s="492"/>
      <c r="C1016" s="122"/>
      <c r="D1016" s="301" t="s">
        <v>30</v>
      </c>
      <c r="E1016" s="146"/>
      <c r="F1016" s="324"/>
      <c r="H1016" s="220"/>
      <c r="I1016" s="137" t="str">
        <f t="shared" si="32"/>
        <v/>
      </c>
      <c r="J1016" s="223" t="str">
        <f t="shared" si="33"/>
        <v/>
      </c>
    </row>
    <row r="1017" spans="1:10">
      <c r="A1017" s="491"/>
      <c r="B1017" s="492"/>
      <c r="C1017" s="122"/>
      <c r="D1017" s="301" t="s">
        <v>280</v>
      </c>
      <c r="E1017" s="146"/>
      <c r="F1017" s="324"/>
      <c r="H1017" s="220"/>
      <c r="I1017" s="137" t="str">
        <f t="shared" si="32"/>
        <v/>
      </c>
      <c r="J1017" s="223" t="str">
        <f t="shared" si="33"/>
        <v/>
      </c>
    </row>
    <row r="1018" spans="1:10">
      <c r="A1018" s="491"/>
      <c r="B1018" s="492"/>
      <c r="C1018" s="122"/>
      <c r="D1018" s="301" t="s">
        <v>31</v>
      </c>
      <c r="E1018" s="146"/>
      <c r="F1018" s="324"/>
      <c r="H1018" s="220"/>
      <c r="I1018" s="137" t="str">
        <f t="shared" si="32"/>
        <v/>
      </c>
      <c r="J1018" s="223" t="str">
        <f t="shared" si="33"/>
        <v/>
      </c>
    </row>
    <row r="1019" spans="1:10" s="421" customFormat="1" ht="11.25">
      <c r="A1019" s="13" t="s">
        <v>419</v>
      </c>
      <c r="B1019" s="77" t="s">
        <v>410</v>
      </c>
      <c r="C1019" s="68" t="s">
        <v>421</v>
      </c>
      <c r="D1019" s="140" t="s">
        <v>32</v>
      </c>
      <c r="E1019" s="146">
        <f>230+37+213</f>
        <v>480</v>
      </c>
      <c r="F1019" s="178" t="s">
        <v>174</v>
      </c>
      <c r="G1019" s="220"/>
      <c r="H1019" s="220"/>
      <c r="I1019" s="220">
        <f>SUM(G1019:H1019)</f>
        <v>0</v>
      </c>
      <c r="J1019" s="223">
        <f>E1019*I1019</f>
        <v>0</v>
      </c>
    </row>
    <row r="1020" spans="1:10" s="421" customFormat="1" ht="56.25">
      <c r="A1020" s="491"/>
      <c r="B1020" s="492"/>
      <c r="C1020" s="122"/>
      <c r="D1020" s="301" t="s">
        <v>446</v>
      </c>
      <c r="E1020" s="146"/>
      <c r="F1020" s="324"/>
      <c r="G1020" s="92"/>
      <c r="H1020" s="220"/>
      <c r="I1020" s="137" t="str">
        <f t="shared" si="32"/>
        <v/>
      </c>
      <c r="J1020" s="223" t="str">
        <f t="shared" si="33"/>
        <v/>
      </c>
    </row>
    <row r="1021" spans="1:10" s="503" customFormat="1" ht="11.25">
      <c r="A1021" s="491"/>
      <c r="B1021" s="492"/>
      <c r="C1021" s="122"/>
      <c r="D1021" s="301" t="s">
        <v>280</v>
      </c>
      <c r="E1021" s="146"/>
      <c r="F1021" s="324"/>
      <c r="G1021" s="33"/>
      <c r="H1021" s="220"/>
      <c r="I1021" s="137" t="str">
        <f t="shared" si="32"/>
        <v/>
      </c>
      <c r="J1021" s="223" t="str">
        <f t="shared" si="33"/>
        <v/>
      </c>
    </row>
    <row r="1022" spans="1:10" s="503" customFormat="1" ht="11.25">
      <c r="A1022" s="491"/>
      <c r="B1022" s="492"/>
      <c r="C1022" s="122"/>
      <c r="D1022" s="301" t="s">
        <v>429</v>
      </c>
      <c r="E1022" s="146"/>
      <c r="F1022" s="324"/>
      <c r="G1022" s="33"/>
      <c r="H1022" s="220"/>
      <c r="I1022" s="137" t="str">
        <f t="shared" si="32"/>
        <v/>
      </c>
      <c r="J1022" s="223" t="str">
        <f t="shared" si="33"/>
        <v/>
      </c>
    </row>
    <row r="1023" spans="1:10" s="503" customFormat="1" ht="11.25">
      <c r="A1023" s="491"/>
      <c r="B1023" s="492"/>
      <c r="C1023" s="122"/>
      <c r="D1023" s="301" t="s">
        <v>548</v>
      </c>
      <c r="E1023" s="146"/>
      <c r="F1023" s="324"/>
      <c r="G1023" s="33"/>
      <c r="H1023" s="220"/>
      <c r="I1023" s="137"/>
      <c r="J1023" s="223"/>
    </row>
    <row r="1024" spans="1:10" s="503" customFormat="1" ht="11.25">
      <c r="A1024" s="491"/>
      <c r="B1024" s="492"/>
      <c r="C1024" s="122"/>
      <c r="D1024" s="301"/>
      <c r="E1024" s="146"/>
      <c r="F1024" s="324"/>
      <c r="G1024" s="33"/>
      <c r="H1024" s="220"/>
      <c r="I1024" s="137"/>
      <c r="J1024" s="223"/>
    </row>
    <row r="1025" spans="1:10" s="503" customFormat="1" ht="11.25">
      <c r="A1025" s="467" t="s">
        <v>419</v>
      </c>
      <c r="B1025" s="77" t="s">
        <v>410</v>
      </c>
      <c r="C1025" s="128" t="s">
        <v>198</v>
      </c>
      <c r="D1025" s="140" t="s">
        <v>464</v>
      </c>
      <c r="E1025" s="146">
        <f>33*0.4*2*2</f>
        <v>52.800000000000004</v>
      </c>
      <c r="F1025" s="324" t="s">
        <v>174</v>
      </c>
      <c r="G1025" s="220"/>
      <c r="H1025" s="220"/>
      <c r="I1025" s="220">
        <f>SUM(G1025:H1025)</f>
        <v>0</v>
      </c>
      <c r="J1025" s="223">
        <f>E1025*I1025</f>
        <v>0</v>
      </c>
    </row>
    <row r="1026" spans="1:10" s="503" customFormat="1" ht="33.75">
      <c r="A1026" s="504"/>
      <c r="B1026" s="139"/>
      <c r="C1026" s="140"/>
      <c r="D1026" s="301" t="s">
        <v>474</v>
      </c>
      <c r="E1026" s="146"/>
      <c r="F1026" s="324"/>
      <c r="G1026" s="33"/>
      <c r="H1026" s="220"/>
      <c r="I1026" s="137"/>
      <c r="J1026" s="223"/>
    </row>
    <row r="1027" spans="1:10" s="503" customFormat="1" ht="11.25">
      <c r="A1027" s="504"/>
      <c r="B1027" s="139"/>
      <c r="C1027" s="140"/>
      <c r="D1027" s="301" t="s">
        <v>280</v>
      </c>
      <c r="E1027" s="146"/>
      <c r="F1027" s="324"/>
      <c r="G1027" s="33"/>
      <c r="H1027" s="220"/>
      <c r="I1027" s="137"/>
      <c r="J1027" s="223"/>
    </row>
    <row r="1028" spans="1:10" s="503" customFormat="1" ht="11.25">
      <c r="A1028" s="504"/>
      <c r="B1028" s="139"/>
      <c r="C1028" s="140"/>
      <c r="D1028" s="301" t="s">
        <v>465</v>
      </c>
      <c r="E1028" s="146"/>
      <c r="F1028" s="324"/>
      <c r="G1028" s="33"/>
      <c r="H1028" s="220"/>
      <c r="I1028" s="137"/>
      <c r="J1028" s="223"/>
    </row>
    <row r="1029" spans="1:10" s="503" customFormat="1" ht="11.25">
      <c r="A1029" s="504"/>
      <c r="B1029" s="139"/>
      <c r="C1029" s="140"/>
      <c r="D1029" s="301" t="s">
        <v>549</v>
      </c>
      <c r="E1029" s="146"/>
      <c r="F1029" s="324"/>
      <c r="G1029" s="33"/>
      <c r="H1029" s="220"/>
      <c r="I1029" s="137"/>
      <c r="J1029" s="223"/>
    </row>
    <row r="1030" spans="1:10" s="490" customFormat="1" ht="12" thickBot="1">
      <c r="A1030" s="491"/>
      <c r="B1030" s="492"/>
      <c r="C1030" s="122"/>
      <c r="D1030" s="301"/>
      <c r="E1030" s="146"/>
      <c r="F1030" s="324"/>
      <c r="G1030" s="22"/>
      <c r="H1030" s="220"/>
      <c r="I1030" s="137" t="str">
        <f>IF(ISNUMBER(E1030),SUM(G1030:H1030),"")</f>
        <v/>
      </c>
      <c r="J1030" s="223" t="str">
        <f>IF(ISNUMBER(I1030),I1030*E1030,"")</f>
        <v/>
      </c>
    </row>
    <row r="1031" spans="1:10" s="58" customFormat="1" ht="23.25" thickBot="1">
      <c r="A1031" s="407" t="s">
        <v>419</v>
      </c>
      <c r="B1031" s="487" t="s">
        <v>410</v>
      </c>
      <c r="C1031" s="65" t="s">
        <v>896</v>
      </c>
      <c r="D1031" s="65" t="s">
        <v>16</v>
      </c>
      <c r="E1031" s="211"/>
      <c r="F1031" s="408"/>
      <c r="G1031" s="91"/>
      <c r="H1031" s="409"/>
      <c r="I1031" s="212"/>
      <c r="J1031" s="303">
        <f>SUM(J985:J1030)</f>
        <v>0</v>
      </c>
    </row>
    <row r="1032" spans="1:10" s="490" customFormat="1" ht="11.25">
      <c r="A1032" s="491"/>
      <c r="B1032" s="492"/>
      <c r="C1032" s="122"/>
      <c r="D1032" s="301"/>
      <c r="E1032" s="146"/>
      <c r="F1032" s="324"/>
      <c r="G1032" s="22"/>
      <c r="H1032" s="220"/>
      <c r="I1032" s="137"/>
      <c r="J1032" s="223"/>
    </row>
    <row r="1033" spans="1:10">
      <c r="A1033" s="396" t="s">
        <v>419</v>
      </c>
      <c r="B1033" s="264" t="s">
        <v>411</v>
      </c>
      <c r="C1033" s="113" t="s">
        <v>851</v>
      </c>
      <c r="D1033" s="113" t="s">
        <v>17</v>
      </c>
      <c r="E1033" s="204"/>
      <c r="F1033" s="398"/>
      <c r="G1033" s="90"/>
      <c r="H1033" s="399"/>
      <c r="I1033" s="160"/>
      <c r="J1033" s="227"/>
    </row>
    <row r="1034" spans="1:10" s="490" customFormat="1" ht="11.25">
      <c r="A1034" s="491"/>
      <c r="B1034" s="492"/>
      <c r="C1034" s="122"/>
      <c r="D1034" s="301"/>
      <c r="E1034" s="146"/>
      <c r="F1034" s="324"/>
      <c r="G1034" s="22"/>
      <c r="H1034" s="220"/>
      <c r="I1034" s="137" t="str">
        <f>IF(ISNUMBER(E1034),SUM(G1034:H1034),"")</f>
        <v/>
      </c>
      <c r="J1034" s="223" t="str">
        <f>IF(ISNUMBER(I1034),I1034*E1034,"")</f>
        <v/>
      </c>
    </row>
    <row r="1035" spans="1:10" s="421" customFormat="1" ht="11.25">
      <c r="A1035" s="13" t="s">
        <v>419</v>
      </c>
      <c r="B1035" s="77" t="s">
        <v>411</v>
      </c>
      <c r="C1035" s="68" t="s">
        <v>410</v>
      </c>
      <c r="D1035" s="801" t="s">
        <v>1096</v>
      </c>
      <c r="E1035" s="789">
        <v>409</v>
      </c>
      <c r="F1035" s="802" t="s">
        <v>390</v>
      </c>
      <c r="G1035" s="220"/>
      <c r="H1035" s="220"/>
      <c r="I1035" s="137">
        <f>IF(ISNUMBER(E1035),SUM(G1035:H1035),"")</f>
        <v>0</v>
      </c>
      <c r="J1035" s="223">
        <f>IF(ISNUMBER(I1035),I1035*E1035,"")</f>
        <v>0</v>
      </c>
    </row>
    <row r="1036" spans="1:10" s="490" customFormat="1" ht="33.75">
      <c r="A1036" s="491"/>
      <c r="B1036" s="492"/>
      <c r="C1036" s="122"/>
      <c r="D1036" s="301" t="s">
        <v>69</v>
      </c>
      <c r="E1036" s="146"/>
      <c r="F1036" s="324"/>
      <c r="G1036" s="22"/>
      <c r="H1036" s="220"/>
      <c r="I1036" s="137" t="str">
        <f>IF(ISNUMBER(E1036),SUM(G1036:H1036),"")</f>
        <v/>
      </c>
      <c r="J1036" s="223" t="str">
        <f>IF(ISNUMBER(I1036),I1036*E1036,"")</f>
        <v/>
      </c>
    </row>
    <row r="1037" spans="1:10" s="490" customFormat="1" ht="11.25">
      <c r="A1037" s="491"/>
      <c r="B1037" s="492"/>
      <c r="C1037" s="122"/>
      <c r="D1037" s="301" t="s">
        <v>430</v>
      </c>
      <c r="E1037" s="146"/>
      <c r="F1037" s="324"/>
      <c r="G1037" s="22"/>
      <c r="H1037" s="220"/>
      <c r="I1037" s="137" t="str">
        <f>IF(ISNUMBER(E1037),SUM(G1037:H1037),"")</f>
        <v/>
      </c>
      <c r="J1037" s="223" t="str">
        <f>IF(ISNUMBER(I1037),I1037*E1037,"")</f>
        <v/>
      </c>
    </row>
    <row r="1038" spans="1:10" s="490" customFormat="1" ht="11.25">
      <c r="A1038" s="491"/>
      <c r="B1038" s="492"/>
      <c r="C1038" s="122"/>
      <c r="D1038" s="301" t="s">
        <v>473</v>
      </c>
      <c r="E1038" s="146"/>
      <c r="F1038" s="324"/>
      <c r="G1038" s="22"/>
      <c r="H1038" s="220"/>
      <c r="I1038" s="137" t="str">
        <f>IF(ISNUMBER(E1038),SUM(G1038:H1038),"")</f>
        <v/>
      </c>
      <c r="J1038" s="223" t="str">
        <f>IF(ISNUMBER(I1038),I1038*E1038,"")</f>
        <v/>
      </c>
    </row>
    <row r="1039" spans="1:10">
      <c r="A1039" s="19"/>
      <c r="B1039" s="20"/>
      <c r="C1039" s="3"/>
      <c r="D1039" s="403" t="s">
        <v>673</v>
      </c>
      <c r="E1039" s="404"/>
      <c r="F1039" s="405"/>
      <c r="H1039" s="220"/>
    </row>
    <row r="1040" spans="1:10" s="421" customFormat="1" ht="11.25">
      <c r="A1040" s="13" t="s">
        <v>419</v>
      </c>
      <c r="B1040" s="77" t="s">
        <v>411</v>
      </c>
      <c r="C1040" s="68" t="s">
        <v>411</v>
      </c>
      <c r="D1040" s="140" t="s">
        <v>476</v>
      </c>
      <c r="E1040" s="146">
        <v>74.040000000000006</v>
      </c>
      <c r="F1040" s="178" t="s">
        <v>390</v>
      </c>
      <c r="G1040" s="220"/>
      <c r="H1040" s="220"/>
      <c r="I1040" s="220">
        <f>SUM(G1040:H1040)</f>
        <v>0</v>
      </c>
      <c r="J1040" s="223">
        <f>E1040*I1040</f>
        <v>0</v>
      </c>
    </row>
    <row r="1041" spans="1:11" s="421" customFormat="1" ht="33.75">
      <c r="A1041" s="504"/>
      <c r="B1041" s="505"/>
      <c r="C1041" s="122"/>
      <c r="D1041" s="301" t="s">
        <v>477</v>
      </c>
      <c r="E1041" s="146"/>
      <c r="F1041" s="324"/>
      <c r="G1041" s="92"/>
      <c r="H1041" s="220"/>
      <c r="I1041" s="137"/>
      <c r="J1041" s="223"/>
    </row>
    <row r="1042" spans="1:11" s="421" customFormat="1" ht="22.5">
      <c r="A1042" s="504"/>
      <c r="B1042" s="505"/>
      <c r="C1042" s="122"/>
      <c r="D1042" s="301" t="s">
        <v>478</v>
      </c>
      <c r="E1042" s="146"/>
      <c r="F1042" s="324"/>
      <c r="G1042" s="92"/>
      <c r="H1042" s="220"/>
      <c r="I1042" s="137"/>
      <c r="J1042" s="223"/>
    </row>
    <row r="1043" spans="1:11" s="421" customFormat="1" ht="11.25">
      <c r="A1043" s="13" t="s">
        <v>419</v>
      </c>
      <c r="B1043" s="77" t="s">
        <v>411</v>
      </c>
      <c r="C1043" s="68" t="s">
        <v>413</v>
      </c>
      <c r="D1043" s="140" t="s">
        <v>321</v>
      </c>
      <c r="E1043" s="146">
        <v>50</v>
      </c>
      <c r="F1043" s="178" t="s">
        <v>33</v>
      </c>
      <c r="G1043" s="220"/>
      <c r="H1043" s="220"/>
      <c r="I1043" s="220">
        <f>SUM(G1043:H1043)</f>
        <v>0</v>
      </c>
      <c r="J1043" s="223">
        <f>E1043*I1043</f>
        <v>0</v>
      </c>
    </row>
    <row r="1044" spans="1:11" s="421" customFormat="1" ht="33.75">
      <c r="A1044" s="66"/>
      <c r="B1044" s="85"/>
      <c r="C1044" s="122"/>
      <c r="D1044" s="301" t="s">
        <v>317</v>
      </c>
      <c r="E1044" s="146"/>
      <c r="F1044" s="324"/>
      <c r="G1044" s="22"/>
      <c r="H1044" s="270"/>
      <c r="I1044" s="137" t="str">
        <f t="shared" ref="I1044:I1049" si="34">IF(ISNUMBER(E1044),SUM(G1044:H1044),"")</f>
        <v/>
      </c>
      <c r="J1044" s="223" t="str">
        <f t="shared" ref="J1044:J1049" si="35">IF(ISNUMBER(I1044),I1044*E1044,"")</f>
        <v/>
      </c>
    </row>
    <row r="1045" spans="1:11" s="421" customFormat="1" ht="11.25">
      <c r="A1045" s="22"/>
      <c r="B1045" s="492"/>
      <c r="C1045" s="122"/>
      <c r="D1045" s="301" t="s">
        <v>430</v>
      </c>
      <c r="E1045" s="146"/>
      <c r="F1045" s="324"/>
      <c r="G1045" s="22"/>
      <c r="H1045" s="270"/>
      <c r="I1045" s="137" t="str">
        <f t="shared" si="34"/>
        <v/>
      </c>
      <c r="J1045" s="223" t="str">
        <f t="shared" si="35"/>
        <v/>
      </c>
    </row>
    <row r="1046" spans="1:11" s="421" customFormat="1" ht="11.25">
      <c r="A1046" s="491"/>
      <c r="B1046" s="492"/>
      <c r="C1046" s="122"/>
      <c r="D1046" s="64" t="s">
        <v>318</v>
      </c>
      <c r="E1046" s="146"/>
      <c r="F1046" s="324"/>
      <c r="G1046" s="22"/>
      <c r="H1046" s="270"/>
      <c r="I1046" s="137" t="str">
        <f t="shared" si="34"/>
        <v/>
      </c>
      <c r="J1046" s="223" t="str">
        <f t="shared" si="35"/>
        <v/>
      </c>
    </row>
    <row r="1047" spans="1:11" s="421" customFormat="1" ht="11.25">
      <c r="A1047" s="13" t="s">
        <v>419</v>
      </c>
      <c r="B1047" s="77" t="s">
        <v>411</v>
      </c>
      <c r="C1047" s="68" t="s">
        <v>415</v>
      </c>
      <c r="D1047" s="801" t="s">
        <v>1097</v>
      </c>
      <c r="E1047" s="789">
        <f>SUM(E1002+E1011)</f>
        <v>409</v>
      </c>
      <c r="F1047" s="802" t="s">
        <v>390</v>
      </c>
      <c r="G1047" s="220"/>
      <c r="H1047" s="220"/>
      <c r="I1047" s="220">
        <f>SUM(G1047:H1047)</f>
        <v>0</v>
      </c>
      <c r="J1047" s="223">
        <f>E1047*I1047</f>
        <v>0</v>
      </c>
      <c r="K1047" s="769"/>
    </row>
    <row r="1048" spans="1:11" ht="45">
      <c r="A1048" s="491"/>
      <c r="B1048" s="492"/>
      <c r="C1048" s="122"/>
      <c r="D1048" s="301" t="s">
        <v>604</v>
      </c>
      <c r="E1048" s="146"/>
      <c r="F1048" s="324"/>
      <c r="H1048" s="220"/>
      <c r="I1048" s="137" t="str">
        <f t="shared" si="34"/>
        <v/>
      </c>
      <c r="J1048" s="223" t="str">
        <f t="shared" si="35"/>
        <v/>
      </c>
      <c r="K1048" s="769"/>
    </row>
    <row r="1049" spans="1:11" ht="13.5" thickBot="1">
      <c r="A1049" s="488"/>
      <c r="B1049" s="131"/>
      <c r="C1049" s="123"/>
      <c r="D1049" s="183"/>
      <c r="E1049" s="146"/>
      <c r="F1049" s="178"/>
      <c r="H1049" s="220"/>
      <c r="I1049" s="137" t="str">
        <f t="shared" si="34"/>
        <v/>
      </c>
      <c r="J1049" s="223" t="str">
        <f t="shared" si="35"/>
        <v/>
      </c>
    </row>
    <row r="1050" spans="1:11" s="58" customFormat="1" ht="23.25" thickBot="1">
      <c r="A1050" s="407" t="s">
        <v>419</v>
      </c>
      <c r="B1050" s="174" t="s">
        <v>411</v>
      </c>
      <c r="C1050" s="65" t="s">
        <v>896</v>
      </c>
      <c r="D1050" s="65" t="s">
        <v>17</v>
      </c>
      <c r="E1050" s="211"/>
      <c r="F1050" s="408"/>
      <c r="G1050" s="91"/>
      <c r="H1050" s="409"/>
      <c r="I1050" s="212"/>
      <c r="J1050" s="303">
        <f>SUM(J1035:J1049)</f>
        <v>0</v>
      </c>
    </row>
    <row r="1051" spans="1:11">
      <c r="A1051" s="488"/>
      <c r="B1051" s="131"/>
      <c r="C1051" s="123"/>
      <c r="D1051" s="489"/>
      <c r="E1051" s="146"/>
      <c r="F1051" s="178"/>
      <c r="H1051" s="220"/>
    </row>
    <row r="1052" spans="1:11">
      <c r="A1052" s="396" t="s">
        <v>419</v>
      </c>
      <c r="B1052" s="264" t="s">
        <v>413</v>
      </c>
      <c r="C1052" s="113" t="s">
        <v>850</v>
      </c>
      <c r="D1052" s="113" t="s">
        <v>18</v>
      </c>
      <c r="E1052" s="204"/>
      <c r="F1052" s="398"/>
      <c r="G1052" s="90"/>
      <c r="H1052" s="399"/>
      <c r="I1052" s="160"/>
      <c r="J1052" s="227"/>
    </row>
    <row r="1053" spans="1:11">
      <c r="A1053" s="509"/>
      <c r="B1053" s="177"/>
      <c r="C1053" s="88"/>
      <c r="D1053" s="73"/>
      <c r="E1053" s="294"/>
      <c r="F1053" s="324"/>
      <c r="H1053" s="220"/>
      <c r="I1053" s="137" t="str">
        <f t="shared" ref="I1053:I1078" si="36">IF(ISNUMBER(E1053),SUM(G1053:H1053),"")</f>
        <v/>
      </c>
      <c r="J1053" s="223" t="str">
        <f t="shared" ref="J1053:J1078" si="37">IF(ISNUMBER(I1053),I1053*E1053,"")</f>
        <v/>
      </c>
    </row>
    <row r="1054" spans="1:11">
      <c r="A1054" s="509"/>
      <c r="B1054" s="177"/>
      <c r="C1054" s="122"/>
      <c r="D1054" s="122" t="s">
        <v>304</v>
      </c>
      <c r="E1054" s="294"/>
      <c r="F1054" s="324"/>
      <c r="H1054" s="220"/>
      <c r="I1054" s="137" t="str">
        <f t="shared" si="36"/>
        <v/>
      </c>
      <c r="J1054" s="223" t="str">
        <f t="shared" si="37"/>
        <v/>
      </c>
    </row>
    <row r="1055" spans="1:11">
      <c r="A1055" s="509"/>
      <c r="B1055" s="177"/>
      <c r="C1055" s="88"/>
      <c r="D1055" s="301" t="s">
        <v>255</v>
      </c>
      <c r="E1055" s="294"/>
      <c r="F1055" s="324"/>
      <c r="H1055" s="220"/>
      <c r="I1055" s="137" t="str">
        <f t="shared" si="36"/>
        <v/>
      </c>
      <c r="J1055" s="223" t="str">
        <f t="shared" si="37"/>
        <v/>
      </c>
    </row>
    <row r="1056" spans="1:11" s="508" customFormat="1">
      <c r="A1056" s="509"/>
      <c r="B1056" s="177"/>
      <c r="C1056" s="122"/>
      <c r="D1056" s="122" t="s">
        <v>335</v>
      </c>
      <c r="E1056" s="294"/>
      <c r="F1056" s="324"/>
      <c r="G1056" s="22"/>
      <c r="H1056" s="220"/>
      <c r="I1056" s="137" t="str">
        <f t="shared" si="36"/>
        <v/>
      </c>
      <c r="J1056" s="223" t="str">
        <f t="shared" si="37"/>
        <v/>
      </c>
    </row>
    <row r="1057" spans="1:10" ht="33.75">
      <c r="A1057" s="509"/>
      <c r="B1057" s="177"/>
      <c r="C1057" s="88"/>
      <c r="D1057" s="301" t="s">
        <v>351</v>
      </c>
      <c r="E1057" s="507"/>
      <c r="F1057" s="178"/>
      <c r="H1057" s="220"/>
      <c r="I1057" s="137" t="str">
        <f t="shared" si="36"/>
        <v/>
      </c>
      <c r="J1057" s="223" t="str">
        <f t="shared" si="37"/>
        <v/>
      </c>
    </row>
    <row r="1058" spans="1:10" ht="22.5">
      <c r="A1058" s="509"/>
      <c r="B1058" s="177"/>
      <c r="C1058" s="88"/>
      <c r="D1058" s="301" t="s">
        <v>352</v>
      </c>
      <c r="E1058" s="294"/>
      <c r="F1058" s="324"/>
      <c r="H1058" s="220"/>
      <c r="I1058" s="137" t="str">
        <f t="shared" si="36"/>
        <v/>
      </c>
      <c r="J1058" s="223" t="str">
        <f t="shared" si="37"/>
        <v/>
      </c>
    </row>
    <row r="1059" spans="1:10">
      <c r="A1059" s="509"/>
      <c r="B1059" s="177"/>
      <c r="C1059" s="122"/>
      <c r="D1059" s="122" t="s">
        <v>353</v>
      </c>
      <c r="E1059" s="507"/>
      <c r="F1059" s="178"/>
      <c r="H1059" s="220"/>
      <c r="I1059" s="137" t="str">
        <f t="shared" si="36"/>
        <v/>
      </c>
      <c r="J1059" s="223" t="str">
        <f t="shared" si="37"/>
        <v/>
      </c>
    </row>
    <row r="1060" spans="1:10" ht="22.5">
      <c r="A1060" s="509"/>
      <c r="B1060" s="177"/>
      <c r="C1060" s="122"/>
      <c r="D1060" s="301" t="s">
        <v>119</v>
      </c>
      <c r="E1060" s="507"/>
      <c r="F1060" s="178"/>
      <c r="H1060" s="220"/>
      <c r="I1060" s="137" t="str">
        <f t="shared" si="36"/>
        <v/>
      </c>
      <c r="J1060" s="223" t="str">
        <f t="shared" si="37"/>
        <v/>
      </c>
    </row>
    <row r="1061" spans="1:10">
      <c r="A1061" s="509"/>
      <c r="B1061" s="177"/>
      <c r="C1061" s="88"/>
      <c r="D1061" s="301" t="s">
        <v>120</v>
      </c>
      <c r="E1061" s="294"/>
      <c r="F1061" s="324"/>
      <c r="H1061" s="220"/>
      <c r="I1061" s="137" t="str">
        <f t="shared" si="36"/>
        <v/>
      </c>
      <c r="J1061" s="223" t="str">
        <f t="shared" si="37"/>
        <v/>
      </c>
    </row>
    <row r="1062" spans="1:10">
      <c r="A1062" s="509"/>
      <c r="B1062" s="177"/>
      <c r="C1062" s="88"/>
      <c r="D1062" s="301" t="s">
        <v>121</v>
      </c>
      <c r="E1062" s="294"/>
      <c r="F1062" s="324"/>
      <c r="H1062" s="220"/>
      <c r="I1062" s="137" t="str">
        <f t="shared" si="36"/>
        <v/>
      </c>
      <c r="J1062" s="223" t="str">
        <f t="shared" si="37"/>
        <v/>
      </c>
    </row>
    <row r="1063" spans="1:10">
      <c r="A1063" s="509"/>
      <c r="B1063" s="177"/>
      <c r="C1063" s="88"/>
      <c r="D1063" s="301" t="s">
        <v>369</v>
      </c>
      <c r="E1063" s="294"/>
      <c r="F1063" s="324"/>
      <c r="H1063" s="220"/>
      <c r="I1063" s="137" t="str">
        <f t="shared" si="36"/>
        <v/>
      </c>
      <c r="J1063" s="223" t="str">
        <f t="shared" si="37"/>
        <v/>
      </c>
    </row>
    <row r="1064" spans="1:10">
      <c r="A1064" s="510"/>
      <c r="B1064" s="88"/>
      <c r="C1064" s="88"/>
      <c r="D1064" s="301" t="s">
        <v>370</v>
      </c>
      <c r="E1064" s="511"/>
      <c r="F1064" s="324"/>
      <c r="H1064" s="220"/>
      <c r="I1064" s="137" t="str">
        <f t="shared" si="36"/>
        <v/>
      </c>
      <c r="J1064" s="223" t="str">
        <f t="shared" si="37"/>
        <v/>
      </c>
    </row>
    <row r="1065" spans="1:10">
      <c r="A1065" s="509"/>
      <c r="B1065" s="177"/>
      <c r="C1065" s="88"/>
      <c r="D1065" s="73"/>
      <c r="E1065" s="294"/>
      <c r="F1065" s="324"/>
      <c r="H1065" s="220"/>
      <c r="I1065" s="137" t="str">
        <f t="shared" si="36"/>
        <v/>
      </c>
      <c r="J1065" s="223" t="str">
        <f t="shared" si="37"/>
        <v/>
      </c>
    </row>
    <row r="1066" spans="1:10">
      <c r="A1066" s="509"/>
      <c r="B1066" s="177"/>
      <c r="C1066" s="122"/>
      <c r="D1066" s="122" t="s">
        <v>371</v>
      </c>
      <c r="E1066" s="294"/>
      <c r="F1066" s="324"/>
      <c r="H1066" s="220"/>
      <c r="I1066" s="137" t="str">
        <f t="shared" si="36"/>
        <v/>
      </c>
      <c r="J1066" s="223" t="str">
        <f t="shared" si="37"/>
        <v/>
      </c>
    </row>
    <row r="1067" spans="1:10" ht="22.5">
      <c r="A1067" s="509"/>
      <c r="B1067" s="177"/>
      <c r="C1067" s="88"/>
      <c r="D1067" s="301" t="s">
        <v>204</v>
      </c>
      <c r="E1067" s="294"/>
      <c r="F1067" s="324"/>
      <c r="H1067" s="220"/>
      <c r="I1067" s="137" t="str">
        <f t="shared" si="36"/>
        <v/>
      </c>
      <c r="J1067" s="223" t="str">
        <f t="shared" si="37"/>
        <v/>
      </c>
    </row>
    <row r="1068" spans="1:10">
      <c r="A1068" s="509"/>
      <c r="B1068" s="177"/>
      <c r="C1068" s="88"/>
      <c r="D1068" s="301" t="s">
        <v>205</v>
      </c>
      <c r="E1068" s="294"/>
      <c r="F1068" s="324"/>
      <c r="H1068" s="220"/>
      <c r="I1068" s="137" t="str">
        <f t="shared" si="36"/>
        <v/>
      </c>
      <c r="J1068" s="223" t="str">
        <f t="shared" si="37"/>
        <v/>
      </c>
    </row>
    <row r="1069" spans="1:10" s="67" customFormat="1">
      <c r="A1069" s="509"/>
      <c r="B1069" s="177"/>
      <c r="C1069" s="88"/>
      <c r="D1069" s="301" t="s">
        <v>246</v>
      </c>
      <c r="E1069" s="294"/>
      <c r="F1069" s="324"/>
      <c r="G1069" s="22"/>
      <c r="H1069" s="220"/>
      <c r="I1069" s="137" t="str">
        <f t="shared" si="36"/>
        <v/>
      </c>
      <c r="J1069" s="223" t="str">
        <f t="shared" si="37"/>
        <v/>
      </c>
    </row>
    <row r="1070" spans="1:10" s="67" customFormat="1">
      <c r="A1070" s="510"/>
      <c r="B1070" s="88"/>
      <c r="C1070" s="88"/>
      <c r="D1070" s="301" t="s">
        <v>338</v>
      </c>
      <c r="E1070" s="511"/>
      <c r="F1070" s="324"/>
      <c r="G1070" s="22"/>
      <c r="H1070" s="220"/>
      <c r="I1070" s="137" t="str">
        <f t="shared" si="36"/>
        <v/>
      </c>
      <c r="J1070" s="223" t="str">
        <f t="shared" si="37"/>
        <v/>
      </c>
    </row>
    <row r="1071" spans="1:10" s="67" customFormat="1">
      <c r="A1071" s="509"/>
      <c r="B1071" s="177"/>
      <c r="C1071" s="88"/>
      <c r="D1071" s="73"/>
      <c r="E1071" s="294"/>
      <c r="F1071" s="324"/>
      <c r="G1071" s="22"/>
      <c r="H1071" s="220"/>
      <c r="I1071" s="137" t="str">
        <f t="shared" si="36"/>
        <v/>
      </c>
      <c r="J1071" s="223" t="str">
        <f t="shared" si="37"/>
        <v/>
      </c>
    </row>
    <row r="1072" spans="1:10" s="67" customFormat="1">
      <c r="A1072" s="506"/>
      <c r="B1072" s="140"/>
      <c r="C1072" s="88"/>
      <c r="D1072" s="512" t="s">
        <v>47</v>
      </c>
      <c r="E1072" s="146"/>
      <c r="F1072" s="178"/>
      <c r="G1072" s="22"/>
      <c r="H1072" s="220"/>
      <c r="I1072" s="137" t="str">
        <f t="shared" si="36"/>
        <v/>
      </c>
      <c r="J1072" s="223" t="str">
        <f t="shared" si="37"/>
        <v/>
      </c>
    </row>
    <row r="1073" spans="1:10" s="421" customFormat="1" ht="11.25">
      <c r="A1073" s="13" t="s">
        <v>419</v>
      </c>
      <c r="B1073" s="77" t="s">
        <v>413</v>
      </c>
      <c r="C1073" s="68" t="s">
        <v>410</v>
      </c>
      <c r="D1073" s="140" t="s">
        <v>367</v>
      </c>
      <c r="E1073" s="146"/>
      <c r="F1073" s="178"/>
      <c r="G1073" s="92"/>
      <c r="H1073" s="220"/>
      <c r="I1073" s="137" t="str">
        <f t="shared" si="36"/>
        <v/>
      </c>
      <c r="J1073" s="223" t="str">
        <f t="shared" si="37"/>
        <v/>
      </c>
    </row>
    <row r="1074" spans="1:10" ht="22.5">
      <c r="A1074" s="509"/>
      <c r="B1074" s="177"/>
      <c r="C1074" s="123"/>
      <c r="D1074" s="301" t="s">
        <v>368</v>
      </c>
      <c r="E1074" s="294"/>
      <c r="F1074" s="324"/>
      <c r="H1074" s="220"/>
      <c r="I1074" s="137" t="str">
        <f t="shared" si="36"/>
        <v/>
      </c>
      <c r="J1074" s="223" t="str">
        <f t="shared" si="37"/>
        <v/>
      </c>
    </row>
    <row r="1075" spans="1:10" s="67" customFormat="1" ht="22.5">
      <c r="A1075" s="509"/>
      <c r="B1075" s="177"/>
      <c r="C1075" s="123"/>
      <c r="D1075" s="301" t="s">
        <v>192</v>
      </c>
      <c r="E1075" s="294"/>
      <c r="F1075" s="324"/>
      <c r="G1075" s="22"/>
      <c r="H1075" s="220"/>
      <c r="I1075" s="137" t="str">
        <f t="shared" si="36"/>
        <v/>
      </c>
      <c r="J1075" s="223" t="str">
        <f t="shared" si="37"/>
        <v/>
      </c>
    </row>
    <row r="1076" spans="1:10" s="67" customFormat="1" ht="22.5">
      <c r="A1076" s="509"/>
      <c r="B1076" s="177"/>
      <c r="C1076" s="123"/>
      <c r="D1076" s="301" t="s">
        <v>193</v>
      </c>
      <c r="E1076" s="294"/>
      <c r="F1076" s="324"/>
      <c r="G1076" s="22"/>
      <c r="H1076" s="220"/>
      <c r="I1076" s="137" t="str">
        <f t="shared" si="36"/>
        <v/>
      </c>
      <c r="J1076" s="223" t="str">
        <f t="shared" si="37"/>
        <v/>
      </c>
    </row>
    <row r="1077" spans="1:10">
      <c r="A1077" s="509"/>
      <c r="B1077" s="177"/>
      <c r="C1077" s="123"/>
      <c r="D1077" s="301" t="s">
        <v>338</v>
      </c>
      <c r="E1077" s="294"/>
      <c r="F1077" s="324"/>
      <c r="H1077" s="220"/>
      <c r="I1077" s="137" t="str">
        <f t="shared" si="36"/>
        <v/>
      </c>
      <c r="J1077" s="223" t="str">
        <f t="shared" si="37"/>
        <v/>
      </c>
    </row>
    <row r="1078" spans="1:10" ht="33.75">
      <c r="A1078" s="509"/>
      <c r="B1078" s="177"/>
      <c r="C1078" s="123"/>
      <c r="D1078" s="301" t="s">
        <v>196</v>
      </c>
      <c r="E1078" s="294"/>
      <c r="F1078" s="324"/>
      <c r="H1078" s="220"/>
      <c r="I1078" s="137" t="str">
        <f t="shared" si="36"/>
        <v/>
      </c>
      <c r="J1078" s="223" t="str">
        <f t="shared" si="37"/>
        <v/>
      </c>
    </row>
    <row r="1079" spans="1:10" ht="22.5">
      <c r="A1079" s="509"/>
      <c r="B1079" s="177"/>
      <c r="C1079" s="123"/>
      <c r="D1079" s="301" t="s">
        <v>475</v>
      </c>
      <c r="E1079" s="294"/>
      <c r="F1079" s="324"/>
      <c r="H1079" s="220"/>
    </row>
    <row r="1080" spans="1:10" s="67" customFormat="1">
      <c r="A1080" s="66" t="s">
        <v>419</v>
      </c>
      <c r="B1080" s="85" t="s">
        <v>413</v>
      </c>
      <c r="C1080" s="124" t="s">
        <v>387</v>
      </c>
      <c r="D1080" s="121" t="s">
        <v>720</v>
      </c>
      <c r="E1080" s="552">
        <v>265</v>
      </c>
      <c r="F1080" s="178" t="s">
        <v>390</v>
      </c>
      <c r="G1080" s="220"/>
      <c r="H1080" s="220"/>
      <c r="I1080" s="220">
        <f>SUM(G1080:H1080)</f>
        <v>0</v>
      </c>
      <c r="J1080" s="223">
        <f>E1080*I1080</f>
        <v>0</v>
      </c>
    </row>
    <row r="1081" spans="1:10" s="67" customFormat="1">
      <c r="A1081" s="66"/>
      <c r="B1081" s="85"/>
      <c r="C1081" s="124"/>
      <c r="D1081" s="196" t="s">
        <v>471</v>
      </c>
      <c r="E1081" s="552"/>
      <c r="F1081" s="178"/>
      <c r="G1081" s="76"/>
      <c r="H1081" s="220"/>
      <c r="I1081" s="137"/>
      <c r="J1081" s="223"/>
    </row>
    <row r="1082" spans="1:10" s="67" customFormat="1">
      <c r="A1082" s="66"/>
      <c r="B1082" s="85"/>
      <c r="C1082" s="124"/>
      <c r="D1082" s="196" t="s">
        <v>721</v>
      </c>
      <c r="E1082" s="552"/>
      <c r="F1082" s="178"/>
      <c r="G1082" s="76"/>
      <c r="H1082" s="220"/>
      <c r="I1082" s="137"/>
      <c r="J1082" s="223"/>
    </row>
    <row r="1083" spans="1:10" s="67" customFormat="1">
      <c r="A1083" s="66"/>
      <c r="B1083" s="85"/>
      <c r="C1083" s="124"/>
      <c r="D1083" s="196" t="s">
        <v>577</v>
      </c>
      <c r="E1083" s="552"/>
      <c r="F1083" s="178"/>
      <c r="G1083" s="76"/>
      <c r="H1083" s="220"/>
      <c r="I1083" s="137"/>
      <c r="J1083" s="223"/>
    </row>
    <row r="1084" spans="1:10" s="67" customFormat="1">
      <c r="A1084" s="66"/>
      <c r="B1084" s="85"/>
      <c r="C1084" s="124"/>
      <c r="D1084" s="196" t="s">
        <v>719</v>
      </c>
      <c r="E1084" s="552"/>
      <c r="F1084" s="178"/>
      <c r="G1084" s="76"/>
      <c r="H1084" s="220"/>
      <c r="I1084" s="137"/>
      <c r="J1084" s="223"/>
    </row>
    <row r="1085" spans="1:10" s="67" customFormat="1">
      <c r="A1085" s="66"/>
      <c r="B1085" s="85"/>
      <c r="C1085" s="124"/>
      <c r="D1085" s="196" t="s">
        <v>550</v>
      </c>
      <c r="E1085" s="552"/>
      <c r="F1085" s="178"/>
      <c r="G1085" s="76"/>
      <c r="H1085" s="220"/>
      <c r="I1085" s="137"/>
      <c r="J1085" s="223"/>
    </row>
    <row r="1086" spans="1:10" s="67" customFormat="1">
      <c r="A1086" s="66"/>
      <c r="B1086" s="85"/>
      <c r="C1086" s="124"/>
      <c r="D1086" s="196" t="s">
        <v>551</v>
      </c>
      <c r="E1086" s="552"/>
      <c r="F1086" s="178"/>
      <c r="G1086" s="76"/>
      <c r="H1086" s="220"/>
      <c r="I1086" s="137"/>
      <c r="J1086" s="223"/>
    </row>
    <row r="1087" spans="1:10" s="67" customFormat="1">
      <c r="A1087" s="66"/>
      <c r="B1087" s="85"/>
      <c r="C1087" s="124"/>
      <c r="D1087" s="196" t="s">
        <v>722</v>
      </c>
      <c r="E1087" s="552"/>
      <c r="F1087" s="178"/>
      <c r="G1087" s="76"/>
      <c r="H1087" s="220"/>
      <c r="I1087" s="137"/>
      <c r="J1087" s="223"/>
    </row>
    <row r="1088" spans="1:10" s="67" customFormat="1" ht="22.5">
      <c r="A1088" s="66"/>
      <c r="B1088" s="85"/>
      <c r="C1088" s="124"/>
      <c r="D1088" s="196" t="s">
        <v>670</v>
      </c>
      <c r="E1088" s="552"/>
      <c r="F1088" s="178"/>
      <c r="G1088" s="76"/>
      <c r="H1088" s="220"/>
      <c r="I1088" s="137"/>
      <c r="J1088" s="223"/>
    </row>
    <row r="1089" spans="1:10">
      <c r="A1089" s="19"/>
      <c r="B1089" s="20"/>
      <c r="C1089" s="3"/>
      <c r="D1089" s="403" t="s">
        <v>673</v>
      </c>
      <c r="E1089" s="564"/>
      <c r="F1089" s="405"/>
      <c r="H1089" s="220"/>
    </row>
    <row r="1090" spans="1:10" s="67" customFormat="1">
      <c r="A1090" s="66" t="s">
        <v>419</v>
      </c>
      <c r="B1090" s="85" t="s">
        <v>413</v>
      </c>
      <c r="C1090" s="124" t="s">
        <v>339</v>
      </c>
      <c r="D1090" s="121" t="s">
        <v>740</v>
      </c>
      <c r="E1090" s="552">
        <v>36</v>
      </c>
      <c r="F1090" s="178" t="s">
        <v>390</v>
      </c>
      <c r="G1090" s="220"/>
      <c r="H1090" s="220"/>
      <c r="I1090" s="220">
        <f>SUM(G1090:H1090)</f>
        <v>0</v>
      </c>
      <c r="J1090" s="223">
        <f>E1090*I1090</f>
        <v>0</v>
      </c>
    </row>
    <row r="1091" spans="1:10" s="67" customFormat="1">
      <c r="A1091" s="66"/>
      <c r="B1091" s="85"/>
      <c r="C1091" s="124"/>
      <c r="D1091" s="196" t="s">
        <v>471</v>
      </c>
      <c r="E1091" s="146"/>
      <c r="F1091" s="178"/>
      <c r="G1091" s="76"/>
      <c r="H1091" s="220"/>
      <c r="I1091" s="137"/>
      <c r="J1091" s="223"/>
    </row>
    <row r="1092" spans="1:10" s="67" customFormat="1">
      <c r="A1092" s="66"/>
      <c r="B1092" s="85"/>
      <c r="C1092" s="124"/>
      <c r="D1092" s="196" t="s">
        <v>721</v>
      </c>
      <c r="E1092" s="146"/>
      <c r="F1092" s="178"/>
      <c r="G1092" s="76"/>
      <c r="H1092" s="220"/>
      <c r="I1092" s="137"/>
      <c r="J1092" s="223"/>
    </row>
    <row r="1093" spans="1:10" s="67" customFormat="1">
      <c r="A1093" s="66"/>
      <c r="B1093" s="85"/>
      <c r="C1093" s="124"/>
      <c r="D1093" s="196" t="s">
        <v>577</v>
      </c>
      <c r="E1093" s="146"/>
      <c r="F1093" s="178"/>
      <c r="G1093" s="76"/>
      <c r="H1093" s="220"/>
      <c r="I1093" s="137"/>
      <c r="J1093" s="223"/>
    </row>
    <row r="1094" spans="1:10" s="67" customFormat="1">
      <c r="A1094" s="66"/>
      <c r="B1094" s="85"/>
      <c r="C1094" s="124"/>
      <c r="D1094" s="196" t="s">
        <v>719</v>
      </c>
      <c r="E1094" s="146"/>
      <c r="F1094" s="178"/>
      <c r="G1094" s="76"/>
      <c r="H1094" s="220"/>
      <c r="I1094" s="137"/>
      <c r="J1094" s="223"/>
    </row>
    <row r="1095" spans="1:10" s="67" customFormat="1">
      <c r="A1095" s="66"/>
      <c r="B1095" s="85"/>
      <c r="C1095" s="124"/>
      <c r="D1095" s="196" t="s">
        <v>1002</v>
      </c>
      <c r="E1095" s="146"/>
      <c r="F1095" s="178"/>
      <c r="G1095" s="76"/>
      <c r="H1095" s="220"/>
      <c r="I1095" s="137"/>
      <c r="J1095" s="223"/>
    </row>
    <row r="1096" spans="1:10" s="67" customFormat="1">
      <c r="A1096" s="66"/>
      <c r="B1096" s="85"/>
      <c r="C1096" s="124"/>
      <c r="D1096" s="196" t="s">
        <v>551</v>
      </c>
      <c r="E1096" s="146"/>
      <c r="F1096" s="178"/>
      <c r="G1096" s="76"/>
      <c r="H1096" s="220"/>
      <c r="I1096" s="137"/>
      <c r="J1096" s="223"/>
    </row>
    <row r="1097" spans="1:10" s="67" customFormat="1">
      <c r="A1097" s="66"/>
      <c r="B1097" s="85"/>
      <c r="C1097" s="124"/>
      <c r="D1097" s="196" t="s">
        <v>1001</v>
      </c>
      <c r="E1097" s="146"/>
      <c r="F1097" s="178"/>
      <c r="G1097" s="76"/>
      <c r="H1097" s="220"/>
      <c r="I1097" s="137"/>
      <c r="J1097" s="223"/>
    </row>
    <row r="1098" spans="1:10" ht="22.5">
      <c r="A1098" s="19"/>
      <c r="B1098" s="20"/>
      <c r="C1098" s="3"/>
      <c r="D1098" s="196" t="s">
        <v>670</v>
      </c>
      <c r="E1098" s="404"/>
      <c r="F1098" s="405"/>
      <c r="H1098" s="220"/>
    </row>
    <row r="1099" spans="1:10">
      <c r="A1099" s="19"/>
      <c r="B1099" s="20"/>
      <c r="C1099" s="3"/>
      <c r="D1099" s="403" t="s">
        <v>673</v>
      </c>
      <c r="E1099" s="404"/>
      <c r="F1099" s="405"/>
      <c r="H1099" s="220"/>
    </row>
    <row r="1100" spans="1:10" s="67" customFormat="1">
      <c r="A1100" s="66" t="s">
        <v>419</v>
      </c>
      <c r="B1100" s="85" t="s">
        <v>413</v>
      </c>
      <c r="C1100" s="124" t="s">
        <v>494</v>
      </c>
      <c r="D1100" s="121" t="s">
        <v>723</v>
      </c>
      <c r="E1100" s="146">
        <f>10+1.1*3.4</f>
        <v>13.74</v>
      </c>
      <c r="F1100" s="178" t="s">
        <v>390</v>
      </c>
      <c r="G1100" s="220"/>
      <c r="H1100" s="220"/>
      <c r="I1100" s="220">
        <f>SUM(G1100:H1100)</f>
        <v>0</v>
      </c>
      <c r="J1100" s="223">
        <f>E1100*I1100</f>
        <v>0</v>
      </c>
    </row>
    <row r="1101" spans="1:10" s="67" customFormat="1">
      <c r="A1101" s="66"/>
      <c r="B1101" s="85"/>
      <c r="C1101" s="124"/>
      <c r="D1101" s="196" t="s">
        <v>471</v>
      </c>
      <c r="E1101" s="146"/>
      <c r="F1101" s="178"/>
      <c r="G1101" s="76"/>
      <c r="H1101" s="220"/>
      <c r="I1101" s="137"/>
      <c r="J1101" s="223"/>
    </row>
    <row r="1102" spans="1:10" s="67" customFormat="1">
      <c r="A1102" s="66"/>
      <c r="B1102" s="85"/>
      <c r="C1102" s="124"/>
      <c r="D1102" s="196" t="s">
        <v>721</v>
      </c>
      <c r="E1102" s="146"/>
      <c r="F1102" s="178"/>
      <c r="G1102" s="76"/>
      <c r="H1102" s="220"/>
      <c r="I1102" s="137"/>
      <c r="J1102" s="223"/>
    </row>
    <row r="1103" spans="1:10" s="67" customFormat="1">
      <c r="A1103" s="66"/>
      <c r="B1103" s="85"/>
      <c r="C1103" s="124"/>
      <c r="D1103" s="196" t="s">
        <v>577</v>
      </c>
      <c r="E1103" s="146"/>
      <c r="F1103" s="178"/>
      <c r="G1103" s="76"/>
      <c r="H1103" s="220"/>
      <c r="I1103" s="137"/>
      <c r="J1103" s="223"/>
    </row>
    <row r="1104" spans="1:10" s="67" customFormat="1">
      <c r="A1104" s="66"/>
      <c r="B1104" s="85"/>
      <c r="C1104" s="124"/>
      <c r="D1104" s="196" t="s">
        <v>719</v>
      </c>
      <c r="E1104" s="146"/>
      <c r="F1104" s="178"/>
      <c r="G1104" s="76"/>
      <c r="H1104" s="220"/>
      <c r="I1104" s="137"/>
      <c r="J1104" s="223"/>
    </row>
    <row r="1105" spans="1:10" s="67" customFormat="1">
      <c r="A1105" s="66"/>
      <c r="B1105" s="85"/>
      <c r="C1105" s="124"/>
      <c r="D1105" s="196" t="s">
        <v>550</v>
      </c>
      <c r="E1105" s="146"/>
      <c r="F1105" s="178"/>
      <c r="G1105" s="76"/>
      <c r="H1105" s="220"/>
      <c r="I1105" s="137"/>
      <c r="J1105" s="223"/>
    </row>
    <row r="1106" spans="1:10" s="67" customFormat="1">
      <c r="A1106" s="66"/>
      <c r="B1106" s="85"/>
      <c r="C1106" s="124"/>
      <c r="D1106" s="196" t="s">
        <v>551</v>
      </c>
      <c r="E1106" s="146"/>
      <c r="F1106" s="178"/>
      <c r="G1106" s="76"/>
      <c r="H1106" s="220"/>
      <c r="I1106" s="137"/>
      <c r="J1106" s="223"/>
    </row>
    <row r="1107" spans="1:10" s="67" customFormat="1">
      <c r="A1107" s="66"/>
      <c r="B1107" s="85"/>
      <c r="C1107" s="124"/>
      <c r="D1107" s="196" t="s">
        <v>722</v>
      </c>
      <c r="E1107" s="146"/>
      <c r="F1107" s="178"/>
      <c r="G1107" s="76"/>
      <c r="H1107" s="220"/>
      <c r="I1107" s="137"/>
      <c r="J1107" s="223"/>
    </row>
    <row r="1108" spans="1:10" s="67" customFormat="1" ht="22.5">
      <c r="A1108" s="66"/>
      <c r="B1108" s="85"/>
      <c r="C1108" s="124"/>
      <c r="D1108" s="196" t="s">
        <v>670</v>
      </c>
      <c r="E1108" s="146"/>
      <c r="F1108" s="178"/>
      <c r="G1108" s="76"/>
      <c r="H1108" s="220"/>
      <c r="I1108" s="137"/>
      <c r="J1108" s="223"/>
    </row>
    <row r="1109" spans="1:10" s="67" customFormat="1" ht="22.5">
      <c r="A1109" s="66" t="s">
        <v>419</v>
      </c>
      <c r="B1109" s="85" t="s">
        <v>413</v>
      </c>
      <c r="C1109" s="124" t="s">
        <v>411</v>
      </c>
      <c r="D1109" s="121" t="s">
        <v>461</v>
      </c>
      <c r="E1109" s="146">
        <f>E1040</f>
        <v>74.040000000000006</v>
      </c>
      <c r="F1109" s="178" t="s">
        <v>390</v>
      </c>
      <c r="G1109" s="220"/>
      <c r="H1109" s="220"/>
      <c r="I1109" s="220">
        <f>SUM(G1109:H1109)</f>
        <v>0</v>
      </c>
      <c r="J1109" s="223">
        <f>E1109*I1109</f>
        <v>0</v>
      </c>
    </row>
    <row r="1110" spans="1:10" s="67" customFormat="1">
      <c r="A1110" s="66"/>
      <c r="B1110" s="85"/>
      <c r="C1110" s="124"/>
      <c r="D1110" s="196" t="s">
        <v>555</v>
      </c>
      <c r="E1110" s="146"/>
      <c r="F1110" s="178"/>
      <c r="G1110" s="76"/>
      <c r="H1110" s="220"/>
      <c r="I1110" s="137"/>
      <c r="J1110" s="223"/>
    </row>
    <row r="1111" spans="1:10" s="421" customFormat="1" ht="11.25">
      <c r="A1111" s="13" t="s">
        <v>419</v>
      </c>
      <c r="B1111" s="77" t="s">
        <v>413</v>
      </c>
      <c r="C1111" s="68" t="s">
        <v>413</v>
      </c>
      <c r="D1111" s="140" t="s">
        <v>226</v>
      </c>
      <c r="E1111" s="146"/>
      <c r="F1111" s="178"/>
      <c r="G1111" s="92"/>
      <c r="H1111" s="220"/>
      <c r="I1111" s="137" t="str">
        <f>IF(ISNUMBER(E1111),SUM(G1111:H1111),"")</f>
        <v/>
      </c>
      <c r="J1111" s="223" t="str">
        <f>IF(ISNUMBER(I1111),I1111*E1111,"")</f>
        <v/>
      </c>
    </row>
    <row r="1112" spans="1:10" ht="33.75">
      <c r="A1112" s="509"/>
      <c r="B1112" s="177"/>
      <c r="C1112" s="88"/>
      <c r="D1112" s="301" t="s">
        <v>227</v>
      </c>
      <c r="E1112" s="146"/>
      <c r="F1112" s="324"/>
      <c r="H1112" s="220"/>
      <c r="I1112" s="137" t="str">
        <f>IF(ISNUMBER(E1112),SUM(G1112:H1112),"")</f>
        <v/>
      </c>
      <c r="J1112" s="223" t="str">
        <f>IF(ISNUMBER(I1112),I1112*E1112,"")</f>
        <v/>
      </c>
    </row>
    <row r="1113" spans="1:10" ht="22.5">
      <c r="A1113" s="509"/>
      <c r="B1113" s="177"/>
      <c r="C1113" s="88"/>
      <c r="D1113" s="301" t="s">
        <v>228</v>
      </c>
      <c r="E1113" s="146"/>
      <c r="F1113" s="324"/>
      <c r="H1113" s="220"/>
      <c r="I1113" s="137" t="str">
        <f>IF(ISNUMBER(E1113),SUM(G1113:H1113),"")</f>
        <v/>
      </c>
      <c r="J1113" s="223" t="str">
        <f>IF(ISNUMBER(I1113),I1113*E1113,"")</f>
        <v/>
      </c>
    </row>
    <row r="1114" spans="1:10">
      <c r="A1114" s="509"/>
      <c r="B1114" s="177"/>
      <c r="C1114" s="88"/>
      <c r="D1114" s="301" t="s">
        <v>229</v>
      </c>
      <c r="E1114" s="146"/>
      <c r="F1114" s="324"/>
      <c r="H1114" s="220"/>
      <c r="I1114" s="137" t="str">
        <f>IF(ISNUMBER(E1114),SUM(G1114:H1114),"")</f>
        <v/>
      </c>
      <c r="J1114" s="223" t="str">
        <f>IF(ISNUMBER(I1114),I1114*E1114,"")</f>
        <v/>
      </c>
    </row>
    <row r="1115" spans="1:10" ht="22.5">
      <c r="A1115" s="66" t="s">
        <v>419</v>
      </c>
      <c r="B1115" s="85" t="s">
        <v>413</v>
      </c>
      <c r="C1115" s="124" t="s">
        <v>131</v>
      </c>
      <c r="D1115" s="121" t="s">
        <v>832</v>
      </c>
      <c r="E1115" s="146">
        <v>231</v>
      </c>
      <c r="F1115" s="178" t="s">
        <v>388</v>
      </c>
      <c r="G1115" s="220"/>
      <c r="H1115" s="220"/>
      <c r="I1115" s="220">
        <f>SUM(G1115:H1115)</f>
        <v>0</v>
      </c>
      <c r="J1115" s="223">
        <f>E1115*I1115</f>
        <v>0</v>
      </c>
    </row>
    <row r="1116" spans="1:10">
      <c r="A1116" s="66" t="s">
        <v>419</v>
      </c>
      <c r="B1116" s="85" t="s">
        <v>413</v>
      </c>
      <c r="C1116" s="124" t="s">
        <v>132</v>
      </c>
      <c r="D1116" s="121" t="s">
        <v>831</v>
      </c>
      <c r="E1116" s="146">
        <f>11+6.3+3.4+3.4</f>
        <v>24.099999999999998</v>
      </c>
      <c r="F1116" s="178" t="s">
        <v>388</v>
      </c>
      <c r="G1116" s="220"/>
      <c r="H1116" s="220"/>
      <c r="I1116" s="220">
        <f>SUM(G1116:H1116)</f>
        <v>0</v>
      </c>
      <c r="J1116" s="223">
        <f>E1116*I1116</f>
        <v>0</v>
      </c>
    </row>
    <row r="1117" spans="1:10" s="67" customFormat="1">
      <c r="A1117" s="66" t="s">
        <v>419</v>
      </c>
      <c r="B1117" s="85" t="s">
        <v>413</v>
      </c>
      <c r="C1117" s="124" t="s">
        <v>415</v>
      </c>
      <c r="D1117" s="121" t="s">
        <v>1014</v>
      </c>
      <c r="E1117" s="552">
        <v>110</v>
      </c>
      <c r="F1117" s="178" t="s">
        <v>390</v>
      </c>
      <c r="G1117" s="220"/>
      <c r="H1117" s="220"/>
      <c r="I1117" s="220">
        <f>SUM(G1117:H1117)</f>
        <v>0</v>
      </c>
      <c r="J1117" s="223">
        <f>E1117*I1117</f>
        <v>0</v>
      </c>
    </row>
    <row r="1118" spans="1:10" s="67" customFormat="1">
      <c r="A1118" s="66"/>
      <c r="B1118" s="85"/>
      <c r="C1118" s="124"/>
      <c r="D1118" s="196" t="s">
        <v>1015</v>
      </c>
      <c r="E1118" s="146"/>
      <c r="F1118" s="178"/>
      <c r="G1118" s="76"/>
      <c r="H1118" s="220"/>
      <c r="I1118" s="137"/>
      <c r="J1118" s="223"/>
    </row>
    <row r="1119" spans="1:10">
      <c r="A1119" s="66"/>
      <c r="B1119" s="85"/>
      <c r="C1119" s="124"/>
      <c r="D1119" s="121"/>
      <c r="E1119" s="146"/>
      <c r="F1119" s="178"/>
      <c r="G1119" s="220"/>
      <c r="H1119" s="220"/>
      <c r="I1119" s="220"/>
    </row>
    <row r="1120" spans="1:10">
      <c r="A1120" s="66" t="s">
        <v>419</v>
      </c>
      <c r="B1120" s="85" t="s">
        <v>413</v>
      </c>
      <c r="C1120" s="124" t="s">
        <v>416</v>
      </c>
      <c r="D1120" s="121" t="s">
        <v>1016</v>
      </c>
      <c r="E1120" s="146">
        <v>94</v>
      </c>
      <c r="F1120" s="178" t="s">
        <v>388</v>
      </c>
      <c r="G1120" s="220"/>
      <c r="H1120" s="220"/>
      <c r="I1120" s="220">
        <f>SUM(G1120:H1120)</f>
        <v>0</v>
      </c>
      <c r="J1120" s="223">
        <f>E1120*I1120</f>
        <v>0</v>
      </c>
    </row>
    <row r="1121" spans="1:10">
      <c r="A1121" s="66"/>
      <c r="B1121" s="85"/>
      <c r="C1121" s="124"/>
      <c r="D1121" s="121"/>
      <c r="E1121" s="146"/>
      <c r="F1121" s="178"/>
      <c r="G1121" s="220"/>
      <c r="H1121" s="220"/>
      <c r="I1121" s="220"/>
    </row>
    <row r="1122" spans="1:10" s="67" customFormat="1" ht="13.5" thickBot="1">
      <c r="A1122" s="509"/>
      <c r="B1122" s="177"/>
      <c r="C1122" s="123"/>
      <c r="D1122" s="301"/>
      <c r="E1122" s="294"/>
      <c r="F1122" s="178"/>
      <c r="G1122" s="22"/>
      <c r="H1122" s="220"/>
      <c r="I1122" s="137" t="str">
        <f>IF(ISNUMBER(E1122),SUM(G1122:H1122),"")</f>
        <v/>
      </c>
      <c r="J1122" s="223" t="str">
        <f>IF(ISNUMBER(I1122),I1122*E1122,"")</f>
        <v/>
      </c>
    </row>
    <row r="1123" spans="1:10" s="58" customFormat="1" ht="23.25" thickBot="1">
      <c r="A1123" s="407" t="s">
        <v>419</v>
      </c>
      <c r="B1123" s="174" t="s">
        <v>413</v>
      </c>
      <c r="C1123" s="65" t="s">
        <v>912</v>
      </c>
      <c r="D1123" s="65" t="s">
        <v>18</v>
      </c>
      <c r="E1123" s="211"/>
      <c r="F1123" s="408"/>
      <c r="G1123" s="91"/>
      <c r="H1123" s="409"/>
      <c r="I1123" s="212"/>
      <c r="J1123" s="303">
        <f>SUM(J1072:J1122)</f>
        <v>0</v>
      </c>
    </row>
    <row r="1124" spans="1:10" s="67" customFormat="1">
      <c r="A1124" s="513"/>
      <c r="B1124" s="514"/>
      <c r="C1124" s="124"/>
      <c r="D1124" s="301"/>
      <c r="E1124" s="515"/>
      <c r="F1124" s="178"/>
      <c r="G1124" s="22"/>
      <c r="H1124" s="411"/>
      <c r="I1124" s="137"/>
      <c r="J1124" s="223"/>
    </row>
    <row r="1125" spans="1:10">
      <c r="A1125" s="509"/>
      <c r="B1125" s="177"/>
      <c r="C1125" s="123"/>
      <c r="D1125" s="73"/>
      <c r="E1125" s="294"/>
      <c r="F1125" s="178"/>
      <c r="H1125" s="220"/>
    </row>
    <row r="1126" spans="1:10">
      <c r="A1126" s="396" t="s">
        <v>419</v>
      </c>
      <c r="B1126" s="397" t="s">
        <v>415</v>
      </c>
      <c r="C1126" s="113" t="s">
        <v>851</v>
      </c>
      <c r="D1126" s="113" t="s">
        <v>19</v>
      </c>
      <c r="E1126" s="204"/>
      <c r="F1126" s="398"/>
      <c r="G1126" s="90"/>
      <c r="H1126" s="399"/>
      <c r="I1126" s="160"/>
      <c r="J1126" s="227"/>
    </row>
    <row r="1127" spans="1:10">
      <c r="A1127" s="506"/>
      <c r="B1127" s="140"/>
      <c r="C1127" s="125"/>
      <c r="D1127" s="516"/>
      <c r="E1127" s="146"/>
      <c r="F1127" s="178"/>
      <c r="H1127" s="220"/>
      <c r="I1127" s="137" t="str">
        <f t="shared" ref="I1127:I1148" si="38">IF(ISNUMBER(E1127),SUM(G1127:H1127),"")</f>
        <v/>
      </c>
      <c r="J1127" s="223" t="str">
        <f t="shared" ref="J1127:J1148" si="39">IF(ISNUMBER(I1127),I1127*E1127,"")</f>
        <v/>
      </c>
    </row>
    <row r="1128" spans="1:10">
      <c r="A1128" s="509"/>
      <c r="B1128" s="177"/>
      <c r="C1128" s="122"/>
      <c r="D1128" s="122" t="s">
        <v>353</v>
      </c>
      <c r="E1128" s="507"/>
      <c r="F1128" s="178"/>
      <c r="H1128" s="220"/>
      <c r="I1128" s="137" t="str">
        <f t="shared" si="38"/>
        <v/>
      </c>
      <c r="J1128" s="223" t="str">
        <f t="shared" si="39"/>
        <v/>
      </c>
    </row>
    <row r="1129" spans="1:10" ht="22.5">
      <c r="A1129" s="509"/>
      <c r="B1129" s="177"/>
      <c r="C1129" s="122"/>
      <c r="D1129" s="301" t="s">
        <v>119</v>
      </c>
      <c r="E1129" s="507"/>
      <c r="F1129" s="178"/>
      <c r="H1129" s="220"/>
      <c r="I1129" s="137" t="str">
        <f t="shared" si="38"/>
        <v/>
      </c>
      <c r="J1129" s="223" t="str">
        <f t="shared" si="39"/>
        <v/>
      </c>
    </row>
    <row r="1130" spans="1:10">
      <c r="A1130" s="509"/>
      <c r="B1130" s="177"/>
      <c r="C1130" s="88"/>
      <c r="D1130" s="301" t="s">
        <v>120</v>
      </c>
      <c r="E1130" s="294"/>
      <c r="F1130" s="324"/>
      <c r="H1130" s="220"/>
      <c r="I1130" s="137" t="str">
        <f t="shared" si="38"/>
        <v/>
      </c>
      <c r="J1130" s="223" t="str">
        <f t="shared" si="39"/>
        <v/>
      </c>
    </row>
    <row r="1131" spans="1:10">
      <c r="A1131" s="509"/>
      <c r="B1131" s="177"/>
      <c r="C1131" s="88"/>
      <c r="D1131" s="301" t="s">
        <v>121</v>
      </c>
      <c r="E1131" s="294"/>
      <c r="F1131" s="324"/>
      <c r="H1131" s="220"/>
      <c r="I1131" s="137" t="str">
        <f t="shared" si="38"/>
        <v/>
      </c>
      <c r="J1131" s="223" t="str">
        <f t="shared" si="39"/>
        <v/>
      </c>
    </row>
    <row r="1132" spans="1:10">
      <c r="A1132" s="509"/>
      <c r="B1132" s="177"/>
      <c r="C1132" s="88"/>
      <c r="D1132" s="301" t="s">
        <v>369</v>
      </c>
      <c r="E1132" s="294"/>
      <c r="F1132" s="324"/>
      <c r="H1132" s="220"/>
      <c r="I1132" s="137" t="str">
        <f t="shared" si="38"/>
        <v/>
      </c>
      <c r="J1132" s="223" t="str">
        <f t="shared" si="39"/>
        <v/>
      </c>
    </row>
    <row r="1133" spans="1:10">
      <c r="A1133" s="510"/>
      <c r="B1133" s="88"/>
      <c r="C1133" s="88"/>
      <c r="D1133" s="301" t="s">
        <v>370</v>
      </c>
      <c r="E1133" s="511"/>
      <c r="F1133" s="324"/>
      <c r="H1133" s="220"/>
      <c r="I1133" s="137" t="str">
        <f t="shared" si="38"/>
        <v/>
      </c>
      <c r="J1133" s="223" t="str">
        <f t="shared" si="39"/>
        <v/>
      </c>
    </row>
    <row r="1134" spans="1:10">
      <c r="A1134" s="509"/>
      <c r="B1134" s="177"/>
      <c r="C1134" s="88"/>
      <c r="D1134" s="512" t="s">
        <v>554</v>
      </c>
      <c r="E1134" s="294"/>
      <c r="F1134" s="324"/>
      <c r="H1134" s="220"/>
      <c r="I1134" s="137" t="str">
        <f t="shared" si="38"/>
        <v/>
      </c>
      <c r="J1134" s="223" t="str">
        <f t="shared" si="39"/>
        <v/>
      </c>
    </row>
    <row r="1135" spans="1:10">
      <c r="A1135" s="509"/>
      <c r="B1135" s="177"/>
      <c r="C1135" s="88"/>
      <c r="D1135" s="73"/>
      <c r="E1135" s="294"/>
      <c r="F1135" s="324"/>
      <c r="H1135" s="220"/>
    </row>
    <row r="1136" spans="1:10" s="421" customFormat="1" ht="11.25">
      <c r="A1136" s="13"/>
      <c r="B1136" s="77"/>
      <c r="C1136" s="68"/>
      <c r="D1136" s="140" t="s">
        <v>19</v>
      </c>
      <c r="E1136" s="146"/>
      <c r="F1136" s="178"/>
      <c r="G1136" s="92"/>
      <c r="H1136" s="220"/>
      <c r="I1136" s="137" t="str">
        <f t="shared" si="38"/>
        <v/>
      </c>
      <c r="J1136" s="223" t="str">
        <f t="shared" si="39"/>
        <v/>
      </c>
    </row>
    <row r="1137" spans="1:10">
      <c r="A1137" s="509"/>
      <c r="B1137" s="177"/>
      <c r="C1137" s="88"/>
      <c r="D1137" s="301" t="s">
        <v>178</v>
      </c>
      <c r="E1137" s="294"/>
      <c r="F1137" s="324"/>
      <c r="H1137" s="220"/>
      <c r="I1137" s="137" t="str">
        <f t="shared" si="38"/>
        <v/>
      </c>
      <c r="J1137" s="223" t="str">
        <f t="shared" si="39"/>
        <v/>
      </c>
    </row>
    <row r="1138" spans="1:10" ht="22.5">
      <c r="A1138" s="509"/>
      <c r="B1138" s="177"/>
      <c r="C1138" s="123"/>
      <c r="D1138" s="301" t="s">
        <v>179</v>
      </c>
      <c r="E1138" s="294"/>
      <c r="F1138" s="324"/>
      <c r="H1138" s="220"/>
      <c r="I1138" s="137" t="str">
        <f t="shared" si="38"/>
        <v/>
      </c>
      <c r="J1138" s="223" t="str">
        <f t="shared" si="39"/>
        <v/>
      </c>
    </row>
    <row r="1139" spans="1:10" ht="22.5">
      <c r="A1139" s="509"/>
      <c r="B1139" s="177"/>
      <c r="C1139" s="123"/>
      <c r="D1139" s="301" t="s">
        <v>180</v>
      </c>
      <c r="E1139" s="294"/>
      <c r="F1139" s="324"/>
      <c r="H1139" s="220"/>
      <c r="I1139" s="137" t="str">
        <f t="shared" si="38"/>
        <v/>
      </c>
      <c r="J1139" s="223" t="str">
        <f t="shared" si="39"/>
        <v/>
      </c>
    </row>
    <row r="1140" spans="1:10" ht="22.5">
      <c r="A1140" s="509"/>
      <c r="B1140" s="177"/>
      <c r="C1140" s="123"/>
      <c r="D1140" s="301" t="s">
        <v>181</v>
      </c>
      <c r="E1140" s="294"/>
      <c r="F1140" s="324"/>
      <c r="H1140" s="220"/>
      <c r="I1140" s="137" t="str">
        <f t="shared" si="38"/>
        <v/>
      </c>
      <c r="J1140" s="223" t="str">
        <f t="shared" si="39"/>
        <v/>
      </c>
    </row>
    <row r="1141" spans="1:10">
      <c r="A1141" s="509"/>
      <c r="B1141" s="177"/>
      <c r="C1141" s="123"/>
      <c r="D1141" s="301" t="s">
        <v>182</v>
      </c>
      <c r="E1141" s="294"/>
      <c r="F1141" s="324"/>
      <c r="H1141" s="220"/>
      <c r="I1141" s="137" t="str">
        <f t="shared" si="38"/>
        <v/>
      </c>
      <c r="J1141" s="223" t="str">
        <f t="shared" si="39"/>
        <v/>
      </c>
    </row>
    <row r="1142" spans="1:10" ht="33.75">
      <c r="A1142" s="509"/>
      <c r="B1142" s="177"/>
      <c r="C1142" s="123"/>
      <c r="D1142" s="301" t="s">
        <v>472</v>
      </c>
      <c r="E1142" s="294"/>
      <c r="F1142" s="324"/>
      <c r="H1142" s="220"/>
      <c r="I1142" s="137" t="str">
        <f t="shared" si="38"/>
        <v/>
      </c>
      <c r="J1142" s="223" t="str">
        <f t="shared" si="39"/>
        <v/>
      </c>
    </row>
    <row r="1143" spans="1:10">
      <c r="A1143" s="509"/>
      <c r="B1143" s="177"/>
      <c r="C1143" s="123"/>
      <c r="D1143" s="301" t="s">
        <v>182</v>
      </c>
      <c r="E1143" s="294"/>
      <c r="F1143" s="324"/>
      <c r="H1143" s="220"/>
      <c r="I1143" s="137" t="str">
        <f t="shared" si="38"/>
        <v/>
      </c>
      <c r="J1143" s="223" t="str">
        <f t="shared" si="39"/>
        <v/>
      </c>
    </row>
    <row r="1144" spans="1:10">
      <c r="A1144" s="144" t="s">
        <v>419</v>
      </c>
      <c r="B1144" s="208" t="s">
        <v>415</v>
      </c>
      <c r="C1144" s="215" t="s">
        <v>410</v>
      </c>
      <c r="D1144" s="517" t="s">
        <v>739</v>
      </c>
      <c r="E1144" s="294">
        <v>455</v>
      </c>
      <c r="F1144" s="149" t="s">
        <v>390</v>
      </c>
      <c r="G1144" s="220"/>
      <c r="H1144" s="220"/>
      <c r="I1144" s="220">
        <f>SUM(G1144:H1144)</f>
        <v>0</v>
      </c>
      <c r="J1144" s="223">
        <f>E1144*I1144</f>
        <v>0</v>
      </c>
    </row>
    <row r="1145" spans="1:10">
      <c r="A1145" s="518"/>
      <c r="B1145" s="519"/>
      <c r="C1145" s="216"/>
      <c r="D1145" s="195" t="s">
        <v>183</v>
      </c>
      <c r="E1145" s="294"/>
      <c r="F1145" s="149"/>
      <c r="H1145" s="220"/>
      <c r="I1145" s="137" t="str">
        <f t="shared" si="38"/>
        <v/>
      </c>
      <c r="J1145" s="223" t="str">
        <f t="shared" si="39"/>
        <v/>
      </c>
    </row>
    <row r="1146" spans="1:10">
      <c r="A1146" s="518"/>
      <c r="B1146" s="519"/>
      <c r="C1146" s="216"/>
      <c r="D1146" s="195" t="s">
        <v>552</v>
      </c>
      <c r="E1146" s="294"/>
      <c r="F1146" s="447"/>
      <c r="H1146" s="220"/>
      <c r="I1146" s="137" t="str">
        <f t="shared" si="38"/>
        <v/>
      </c>
      <c r="J1146" s="223" t="str">
        <f t="shared" si="39"/>
        <v/>
      </c>
    </row>
    <row r="1147" spans="1:10">
      <c r="A1147" s="19"/>
      <c r="B1147" s="20"/>
      <c r="C1147" s="3"/>
      <c r="D1147" s="403" t="s">
        <v>673</v>
      </c>
      <c r="E1147" s="404"/>
      <c r="F1147" s="405"/>
      <c r="H1147" s="220"/>
    </row>
    <row r="1148" spans="1:10" ht="13.5" thickBot="1">
      <c r="A1148" s="509"/>
      <c r="B1148" s="177"/>
      <c r="C1148" s="123"/>
      <c r="D1148" s="73"/>
      <c r="E1148" s="294"/>
      <c r="F1148" s="178"/>
      <c r="H1148" s="220"/>
      <c r="I1148" s="137" t="str">
        <f t="shared" si="38"/>
        <v/>
      </c>
      <c r="J1148" s="223" t="str">
        <f t="shared" si="39"/>
        <v/>
      </c>
    </row>
    <row r="1149" spans="1:10" s="58" customFormat="1" ht="23.25" thickBot="1">
      <c r="A1149" s="407" t="s">
        <v>419</v>
      </c>
      <c r="B1149" s="174" t="s">
        <v>415</v>
      </c>
      <c r="C1149" s="65" t="s">
        <v>896</v>
      </c>
      <c r="D1149" s="65" t="s">
        <v>53</v>
      </c>
      <c r="E1149" s="211"/>
      <c r="F1149" s="408"/>
      <c r="G1149" s="91"/>
      <c r="H1149" s="409"/>
      <c r="I1149" s="212"/>
      <c r="J1149" s="303">
        <f>SUM(J1136:J1148)</f>
        <v>0</v>
      </c>
    </row>
    <row r="1150" spans="1:10">
      <c r="A1150" s="509"/>
      <c r="B1150" s="177"/>
      <c r="C1150" s="123"/>
      <c r="D1150" s="73"/>
      <c r="E1150" s="294"/>
      <c r="F1150" s="178"/>
      <c r="H1150" s="220"/>
    </row>
    <row r="1151" spans="1:10">
      <c r="A1151" s="396" t="s">
        <v>419</v>
      </c>
      <c r="B1151" s="264" t="s">
        <v>416</v>
      </c>
      <c r="C1151" s="113" t="s">
        <v>851</v>
      </c>
      <c r="D1151" s="113" t="s">
        <v>20</v>
      </c>
      <c r="E1151" s="204"/>
      <c r="F1151" s="398"/>
      <c r="G1151" s="90"/>
      <c r="H1151" s="399"/>
      <c r="I1151" s="160"/>
      <c r="J1151" s="227"/>
    </row>
    <row r="1152" spans="1:10" s="521" customFormat="1" ht="15">
      <c r="A1152" s="513"/>
      <c r="B1152" s="514"/>
      <c r="C1152" s="125"/>
      <c r="D1152" s="520"/>
      <c r="E1152" s="146"/>
      <c r="F1152" s="178"/>
      <c r="G1152" s="22"/>
      <c r="H1152" s="220"/>
      <c r="I1152" s="137" t="str">
        <f t="shared" ref="I1152:I1173" si="40">IF(ISNUMBER(E1152),SUM(G1152:H1152),"")</f>
        <v/>
      </c>
      <c r="J1152" s="223" t="str">
        <f t="shared" ref="J1152:J1173" si="41">IF(ISNUMBER(I1152),I1152*E1152,"")</f>
        <v/>
      </c>
    </row>
    <row r="1153" spans="1:10" s="421" customFormat="1" ht="11.25">
      <c r="A1153" s="13" t="s">
        <v>419</v>
      </c>
      <c r="B1153" s="77" t="s">
        <v>416</v>
      </c>
      <c r="C1153" s="68" t="s">
        <v>410</v>
      </c>
      <c r="D1153" s="140" t="s">
        <v>184</v>
      </c>
      <c r="E1153" s="146">
        <v>5</v>
      </c>
      <c r="F1153" s="178" t="s">
        <v>388</v>
      </c>
      <c r="G1153" s="220"/>
      <c r="H1153" s="220"/>
      <c r="I1153" s="220">
        <f>SUM(G1153:H1153)</f>
        <v>0</v>
      </c>
      <c r="J1153" s="223">
        <f>E1153*I1153</f>
        <v>0</v>
      </c>
    </row>
    <row r="1154" spans="1:10" ht="33.75">
      <c r="A1154" s="509"/>
      <c r="B1154" s="177"/>
      <c r="C1154" s="122"/>
      <c r="D1154" s="69" t="s">
        <v>185</v>
      </c>
      <c r="E1154" s="294"/>
      <c r="F1154" s="324"/>
      <c r="H1154" s="220"/>
      <c r="I1154" s="137" t="str">
        <f t="shared" si="40"/>
        <v/>
      </c>
      <c r="J1154" s="223" t="str">
        <f t="shared" si="41"/>
        <v/>
      </c>
    </row>
    <row r="1155" spans="1:10">
      <c r="A1155" s="509"/>
      <c r="B1155" s="177"/>
      <c r="C1155" s="122"/>
      <c r="D1155" s="69" t="s">
        <v>726</v>
      </c>
      <c r="E1155" s="294"/>
      <c r="F1155" s="324"/>
      <c r="H1155" s="220"/>
    </row>
    <row r="1156" spans="1:10">
      <c r="A1156" s="509"/>
      <c r="B1156" s="177"/>
      <c r="C1156" s="88"/>
      <c r="D1156" s="69" t="s">
        <v>725</v>
      </c>
      <c r="E1156" s="294"/>
      <c r="F1156" s="324"/>
      <c r="H1156" s="220"/>
      <c r="I1156" s="137" t="str">
        <f t="shared" si="40"/>
        <v/>
      </c>
      <c r="J1156" s="223" t="str">
        <f t="shared" si="41"/>
        <v/>
      </c>
    </row>
    <row r="1157" spans="1:10">
      <c r="A1157" s="509"/>
      <c r="B1157" s="177"/>
      <c r="C1157" s="88"/>
      <c r="D1157" s="69" t="s">
        <v>724</v>
      </c>
      <c r="E1157" s="294"/>
      <c r="F1157" s="324"/>
      <c r="H1157" s="220"/>
      <c r="I1157" s="137" t="str">
        <f t="shared" si="40"/>
        <v/>
      </c>
      <c r="J1157" s="223" t="str">
        <f t="shared" si="41"/>
        <v/>
      </c>
    </row>
    <row r="1158" spans="1:10">
      <c r="A1158" s="509"/>
      <c r="B1158" s="177"/>
      <c r="C1158" s="88"/>
      <c r="D1158" s="69" t="s">
        <v>313</v>
      </c>
      <c r="E1158" s="294"/>
      <c r="F1158" s="324"/>
      <c r="H1158" s="220"/>
      <c r="I1158" s="137" t="str">
        <f t="shared" si="40"/>
        <v/>
      </c>
      <c r="J1158" s="223" t="str">
        <f t="shared" si="41"/>
        <v/>
      </c>
    </row>
    <row r="1159" spans="1:10" s="421" customFormat="1" ht="11.25">
      <c r="A1159" s="13" t="s">
        <v>419</v>
      </c>
      <c r="B1159" s="77" t="s">
        <v>416</v>
      </c>
      <c r="C1159" s="68" t="s">
        <v>411</v>
      </c>
      <c r="D1159" s="140" t="s">
        <v>314</v>
      </c>
      <c r="E1159" s="146">
        <f>27*2.8+2*4+0.6*6+1*2+5*2.8</f>
        <v>103.19999999999999</v>
      </c>
      <c r="F1159" s="178" t="s">
        <v>388</v>
      </c>
      <c r="G1159" s="220"/>
      <c r="H1159" s="220"/>
      <c r="I1159" s="220">
        <f>SUM(G1159:H1159)</f>
        <v>0</v>
      </c>
      <c r="J1159" s="223">
        <f>E1159*I1159</f>
        <v>0</v>
      </c>
    </row>
    <row r="1160" spans="1:10">
      <c r="A1160" s="509"/>
      <c r="B1160" s="177"/>
      <c r="C1160" s="88"/>
      <c r="D1160" s="301" t="s">
        <v>140</v>
      </c>
      <c r="E1160" s="294"/>
      <c r="F1160" s="324"/>
      <c r="H1160" s="220"/>
      <c r="I1160" s="137" t="str">
        <f t="shared" si="40"/>
        <v/>
      </c>
      <c r="J1160" s="223" t="str">
        <f t="shared" si="41"/>
        <v/>
      </c>
    </row>
    <row r="1161" spans="1:10" ht="33.75">
      <c r="A1161" s="509"/>
      <c r="B1161" s="177"/>
      <c r="C1161" s="88"/>
      <c r="D1161" s="301" t="s">
        <v>141</v>
      </c>
      <c r="E1161" s="294"/>
      <c r="F1161" s="324"/>
      <c r="H1161" s="220"/>
      <c r="I1161" s="137" t="str">
        <f t="shared" si="40"/>
        <v/>
      </c>
      <c r="J1161" s="223" t="str">
        <f t="shared" si="41"/>
        <v/>
      </c>
    </row>
    <row r="1162" spans="1:10">
      <c r="A1162" s="509"/>
      <c r="B1162" s="177"/>
      <c r="C1162" s="88"/>
      <c r="D1162" s="301" t="s">
        <v>142</v>
      </c>
      <c r="E1162" s="294"/>
      <c r="F1162" s="324"/>
      <c r="H1162" s="220"/>
      <c r="I1162" s="137" t="str">
        <f t="shared" si="40"/>
        <v/>
      </c>
      <c r="J1162" s="223" t="str">
        <f t="shared" si="41"/>
        <v/>
      </c>
    </row>
    <row r="1163" spans="1:10">
      <c r="A1163" s="509"/>
      <c r="B1163" s="177"/>
      <c r="C1163" s="88"/>
      <c r="D1163" s="301" t="s">
        <v>143</v>
      </c>
      <c r="E1163" s="294"/>
      <c r="F1163" s="324"/>
      <c r="H1163" s="220"/>
      <c r="I1163" s="137" t="str">
        <f t="shared" si="40"/>
        <v/>
      </c>
      <c r="J1163" s="223" t="str">
        <f t="shared" si="41"/>
        <v/>
      </c>
    </row>
    <row r="1164" spans="1:10">
      <c r="A1164" s="509"/>
      <c r="B1164" s="177"/>
      <c r="C1164" s="88"/>
      <c r="D1164" s="301" t="s">
        <v>144</v>
      </c>
      <c r="E1164" s="294"/>
      <c r="F1164" s="324"/>
      <c r="H1164" s="220"/>
      <c r="I1164" s="137" t="str">
        <f t="shared" si="40"/>
        <v/>
      </c>
      <c r="J1164" s="223" t="str">
        <f t="shared" si="41"/>
        <v/>
      </c>
    </row>
    <row r="1165" spans="1:10">
      <c r="A1165" s="509"/>
      <c r="B1165" s="177"/>
      <c r="C1165" s="88"/>
      <c r="D1165" s="301" t="s">
        <v>313</v>
      </c>
      <c r="E1165" s="294"/>
      <c r="F1165" s="324"/>
      <c r="H1165" s="220"/>
      <c r="I1165" s="137" t="str">
        <f t="shared" si="40"/>
        <v/>
      </c>
      <c r="J1165" s="223" t="str">
        <f t="shared" si="41"/>
        <v/>
      </c>
    </row>
    <row r="1166" spans="1:10" s="421" customFormat="1" ht="11.25">
      <c r="A1166" s="13" t="s">
        <v>419</v>
      </c>
      <c r="B1166" s="77" t="s">
        <v>416</v>
      </c>
      <c r="C1166" s="68" t="s">
        <v>413</v>
      </c>
      <c r="D1166" s="140" t="s">
        <v>145</v>
      </c>
      <c r="E1166" s="146">
        <f>181+33*2.8+77*2.8+E1159+26*(2.12*2+1)</f>
        <v>728.44</v>
      </c>
      <c r="F1166" s="178" t="s">
        <v>388</v>
      </c>
      <c r="G1166" s="220"/>
      <c r="H1166" s="220"/>
      <c r="I1166" s="220">
        <f>SUM(G1166:H1166)</f>
        <v>0</v>
      </c>
      <c r="J1166" s="223">
        <f>E1166*I1166</f>
        <v>0</v>
      </c>
    </row>
    <row r="1167" spans="1:10" s="67" customFormat="1" ht="33.75">
      <c r="A1167" s="522"/>
      <c r="B1167" s="523"/>
      <c r="C1167" s="88"/>
      <c r="D1167" s="301" t="s">
        <v>165</v>
      </c>
      <c r="E1167" s="294"/>
      <c r="F1167" s="324"/>
      <c r="G1167" s="22"/>
      <c r="H1167" s="220"/>
      <c r="I1167" s="137" t="str">
        <f t="shared" si="40"/>
        <v/>
      </c>
      <c r="J1167" s="223" t="str">
        <f t="shared" si="41"/>
        <v/>
      </c>
    </row>
    <row r="1168" spans="1:10" s="67" customFormat="1" ht="22.5">
      <c r="A1168" s="522"/>
      <c r="B1168" s="523"/>
      <c r="C1168" s="88"/>
      <c r="D1168" s="301" t="s">
        <v>216</v>
      </c>
      <c r="E1168" s="294"/>
      <c r="F1168" s="324"/>
      <c r="G1168" s="22"/>
      <c r="H1168" s="220"/>
      <c r="I1168" s="137" t="str">
        <f t="shared" si="40"/>
        <v/>
      </c>
      <c r="J1168" s="223" t="str">
        <f t="shared" si="41"/>
        <v/>
      </c>
    </row>
    <row r="1169" spans="1:10" s="67" customFormat="1">
      <c r="A1169" s="509"/>
      <c r="B1169" s="177"/>
      <c r="C1169" s="88"/>
      <c r="D1169" s="301" t="s">
        <v>273</v>
      </c>
      <c r="E1169" s="294"/>
      <c r="F1169" s="324"/>
      <c r="G1169" s="22"/>
      <c r="H1169" s="220"/>
      <c r="I1169" s="137" t="str">
        <f t="shared" si="40"/>
        <v/>
      </c>
      <c r="J1169" s="223" t="str">
        <f t="shared" si="41"/>
        <v/>
      </c>
    </row>
    <row r="1170" spans="1:10" s="67" customFormat="1">
      <c r="A1170" s="509"/>
      <c r="B1170" s="177"/>
      <c r="C1170" s="88"/>
      <c r="D1170" s="301" t="s">
        <v>274</v>
      </c>
      <c r="E1170" s="294"/>
      <c r="F1170" s="324"/>
      <c r="G1170" s="22"/>
      <c r="H1170" s="220"/>
      <c r="I1170" s="137" t="str">
        <f t="shared" si="40"/>
        <v/>
      </c>
      <c r="J1170" s="223" t="str">
        <f t="shared" si="41"/>
        <v/>
      </c>
    </row>
    <row r="1171" spans="1:10" s="67" customFormat="1">
      <c r="A1171" s="509"/>
      <c r="B1171" s="177"/>
      <c r="C1171" s="88"/>
      <c r="D1171" s="301" t="s">
        <v>275</v>
      </c>
      <c r="E1171" s="294"/>
      <c r="F1171" s="324"/>
      <c r="G1171" s="22"/>
      <c r="H1171" s="220"/>
      <c r="I1171" s="137" t="str">
        <f t="shared" si="40"/>
        <v/>
      </c>
      <c r="J1171" s="223" t="str">
        <f t="shared" si="41"/>
        <v/>
      </c>
    </row>
    <row r="1172" spans="1:10" s="67" customFormat="1">
      <c r="A1172" s="509"/>
      <c r="B1172" s="177"/>
      <c r="C1172" s="88"/>
      <c r="D1172" s="301" t="s">
        <v>7</v>
      </c>
      <c r="E1172" s="294"/>
      <c r="F1172" s="324"/>
      <c r="G1172" s="22"/>
      <c r="H1172" s="220"/>
      <c r="I1172" s="137" t="str">
        <f t="shared" si="40"/>
        <v/>
      </c>
      <c r="J1172" s="223" t="str">
        <f t="shared" si="41"/>
        <v/>
      </c>
    </row>
    <row r="1173" spans="1:10" s="67" customFormat="1">
      <c r="A1173" s="509"/>
      <c r="B1173" s="177"/>
      <c r="C1173" s="88"/>
      <c r="D1173" s="301" t="s">
        <v>276</v>
      </c>
      <c r="E1173" s="294"/>
      <c r="F1173" s="324"/>
      <c r="G1173" s="22"/>
      <c r="H1173" s="220"/>
      <c r="I1173" s="137" t="str">
        <f t="shared" si="40"/>
        <v/>
      </c>
      <c r="J1173" s="223" t="str">
        <f t="shared" si="41"/>
        <v/>
      </c>
    </row>
    <row r="1174" spans="1:10" s="67" customFormat="1">
      <c r="A1174" s="509"/>
      <c r="B1174" s="177"/>
      <c r="C1174" s="88"/>
      <c r="D1174" s="301"/>
      <c r="E1174" s="294"/>
      <c r="F1174" s="324"/>
      <c r="G1174" s="22"/>
      <c r="H1174" s="220"/>
      <c r="I1174" s="137"/>
      <c r="J1174" s="223"/>
    </row>
    <row r="1175" spans="1:10" s="67" customFormat="1" ht="13.5" thickBot="1">
      <c r="A1175" s="509"/>
      <c r="B1175" s="177"/>
      <c r="C1175" s="88"/>
      <c r="D1175" s="301"/>
      <c r="E1175" s="294"/>
      <c r="F1175" s="324"/>
      <c r="G1175" s="22"/>
      <c r="H1175" s="220"/>
      <c r="I1175" s="137"/>
      <c r="J1175" s="223"/>
    </row>
    <row r="1176" spans="1:10" s="58" customFormat="1" ht="23.25" thickBot="1">
      <c r="A1176" s="407" t="s">
        <v>419</v>
      </c>
      <c r="B1176" s="174" t="s">
        <v>416</v>
      </c>
      <c r="C1176" s="65" t="s">
        <v>896</v>
      </c>
      <c r="D1176" s="65" t="s">
        <v>277</v>
      </c>
      <c r="E1176" s="211"/>
      <c r="F1176" s="408"/>
      <c r="G1176" s="91"/>
      <c r="H1176" s="409"/>
      <c r="I1176" s="212"/>
      <c r="J1176" s="303">
        <f>SUM(J1153:J1175)</f>
        <v>0</v>
      </c>
    </row>
    <row r="1177" spans="1:10">
      <c r="A1177" s="506"/>
      <c r="B1177" s="140"/>
      <c r="C1177" s="123"/>
      <c r="D1177" s="512"/>
      <c r="E1177" s="146"/>
      <c r="F1177" s="178"/>
      <c r="H1177" s="220"/>
    </row>
    <row r="1178" spans="1:10">
      <c r="A1178" s="396" t="s">
        <v>419</v>
      </c>
      <c r="B1178" s="264" t="s">
        <v>418</v>
      </c>
      <c r="C1178" s="113" t="s">
        <v>851</v>
      </c>
      <c r="D1178" s="113" t="s">
        <v>278</v>
      </c>
      <c r="E1178" s="204"/>
      <c r="F1178" s="398"/>
      <c r="G1178" s="90"/>
      <c r="H1178" s="399"/>
      <c r="I1178" s="160"/>
      <c r="J1178" s="227"/>
    </row>
    <row r="1179" spans="1:10">
      <c r="A1179" s="509"/>
      <c r="B1179" s="177"/>
      <c r="C1179" s="125"/>
      <c r="D1179" s="177"/>
      <c r="E1179" s="294"/>
      <c r="F1179" s="178"/>
      <c r="H1179" s="220"/>
      <c r="I1179" s="137" t="str">
        <f>IF(ISNUMBER(E1179),SUM(G1179:H1179),"")</f>
        <v/>
      </c>
      <c r="J1179" s="223" t="str">
        <f>IF(ISNUMBER(I1179),I1179*E1179,"")</f>
        <v/>
      </c>
    </row>
    <row r="1180" spans="1:10" s="67" customFormat="1">
      <c r="A1180" s="13" t="s">
        <v>419</v>
      </c>
      <c r="B1180" s="77" t="s">
        <v>418</v>
      </c>
      <c r="C1180" s="68" t="s">
        <v>410</v>
      </c>
      <c r="D1180" s="140" t="s">
        <v>727</v>
      </c>
      <c r="E1180" s="146"/>
      <c r="F1180" s="324"/>
      <c r="G1180" s="22"/>
      <c r="H1180" s="220"/>
      <c r="I1180" s="137"/>
      <c r="J1180" s="223"/>
    </row>
    <row r="1181" spans="1:10" s="67" customFormat="1" ht="22.5">
      <c r="A1181" s="513"/>
      <c r="B1181" s="514"/>
      <c r="C1181" s="122"/>
      <c r="D1181" s="64" t="s">
        <v>207</v>
      </c>
      <c r="E1181" s="146"/>
      <c r="F1181" s="324"/>
      <c r="G1181" s="22"/>
      <c r="H1181" s="220"/>
      <c r="I1181" s="137"/>
      <c r="J1181" s="223"/>
    </row>
    <row r="1182" spans="1:10" s="67" customFormat="1">
      <c r="A1182" s="513"/>
      <c r="B1182" s="514"/>
      <c r="C1182" s="122"/>
      <c r="D1182" s="64" t="s">
        <v>208</v>
      </c>
      <c r="E1182" s="146"/>
      <c r="F1182" s="324"/>
      <c r="G1182" s="22"/>
      <c r="H1182" s="220"/>
      <c r="I1182" s="137"/>
      <c r="J1182" s="223"/>
    </row>
    <row r="1183" spans="1:10" s="67" customFormat="1">
      <c r="A1183" s="513"/>
      <c r="B1183" s="514"/>
      <c r="C1183" s="122"/>
      <c r="D1183" s="64" t="s">
        <v>1098</v>
      </c>
      <c r="E1183" s="146"/>
      <c r="F1183" s="324"/>
      <c r="G1183" s="22"/>
      <c r="H1183" s="220"/>
      <c r="I1183" s="137"/>
      <c r="J1183" s="223"/>
    </row>
    <row r="1184" spans="1:10" s="67" customFormat="1">
      <c r="A1184" s="66"/>
      <c r="B1184" s="85"/>
      <c r="C1184" s="68" t="s">
        <v>387</v>
      </c>
      <c r="D1184" s="64" t="s">
        <v>1004</v>
      </c>
      <c r="E1184" s="146">
        <v>3</v>
      </c>
      <c r="F1184" s="324" t="s">
        <v>114</v>
      </c>
      <c r="G1184" s="220"/>
      <c r="H1184" s="220"/>
      <c r="I1184" s="220">
        <f>SUM(G1184:H1184)</f>
        <v>0</v>
      </c>
      <c r="J1184" s="223">
        <f>E1184*I1184</f>
        <v>0</v>
      </c>
    </row>
    <row r="1185" spans="1:10" s="67" customFormat="1">
      <c r="A1185" s="66"/>
      <c r="B1185" s="85"/>
      <c r="C1185" s="121"/>
      <c r="D1185" s="64" t="s">
        <v>816</v>
      </c>
      <c r="E1185" s="146"/>
      <c r="F1185" s="324"/>
      <c r="G1185" s="22"/>
      <c r="H1185" s="220"/>
      <c r="I1185" s="137"/>
      <c r="J1185" s="223"/>
    </row>
    <row r="1186" spans="1:10" s="67" customFormat="1">
      <c r="A1186" s="13" t="s">
        <v>419</v>
      </c>
      <c r="B1186" s="77" t="s">
        <v>418</v>
      </c>
      <c r="C1186" s="68" t="s">
        <v>411</v>
      </c>
      <c r="D1186" s="122" t="s">
        <v>727</v>
      </c>
      <c r="E1186" s="146"/>
      <c r="F1186" s="324"/>
      <c r="G1186" s="22"/>
      <c r="H1186" s="220"/>
      <c r="I1186" s="137"/>
      <c r="J1186" s="223"/>
    </row>
    <row r="1187" spans="1:10" s="67" customFormat="1">
      <c r="A1187" s="513"/>
      <c r="B1187" s="514"/>
      <c r="C1187" s="122"/>
      <c r="D1187" s="64" t="s">
        <v>728</v>
      </c>
      <c r="E1187" s="146"/>
      <c r="F1187" s="324"/>
      <c r="G1187" s="22"/>
      <c r="H1187" s="220"/>
      <c r="I1187" s="137"/>
      <c r="J1187" s="223"/>
    </row>
    <row r="1188" spans="1:10" s="67" customFormat="1">
      <c r="A1188" s="513"/>
      <c r="B1188" s="514"/>
      <c r="C1188" s="122"/>
      <c r="D1188" s="64" t="s">
        <v>729</v>
      </c>
      <c r="E1188" s="146"/>
      <c r="F1188" s="324"/>
      <c r="G1188" s="22"/>
      <c r="H1188" s="220"/>
      <c r="I1188" s="137"/>
      <c r="J1188" s="223"/>
    </row>
    <row r="1189" spans="1:10" s="67" customFormat="1">
      <c r="A1189" s="13" t="s">
        <v>419</v>
      </c>
      <c r="B1189" s="77" t="s">
        <v>419</v>
      </c>
      <c r="C1189" s="68" t="s">
        <v>389</v>
      </c>
      <c r="D1189" s="64" t="s">
        <v>1003</v>
      </c>
      <c r="E1189" s="146">
        <v>2</v>
      </c>
      <c r="F1189" s="324" t="s">
        <v>114</v>
      </c>
      <c r="G1189" s="220"/>
      <c r="H1189" s="220"/>
      <c r="I1189" s="220">
        <f>SUM(G1189:H1189)</f>
        <v>0</v>
      </c>
      <c r="J1189" s="223">
        <f>E1189*I1189</f>
        <v>0</v>
      </c>
    </row>
    <row r="1190" spans="1:10" s="67" customFormat="1">
      <c r="A1190" s="509"/>
      <c r="B1190" s="177"/>
      <c r="C1190" s="88"/>
      <c r="D1190" s="301" t="s">
        <v>817</v>
      </c>
      <c r="E1190" s="294"/>
      <c r="F1190" s="324"/>
      <c r="G1190" s="22"/>
      <c r="H1190" s="220"/>
      <c r="I1190" s="137"/>
      <c r="J1190" s="223"/>
    </row>
    <row r="1191" spans="1:10" ht="13.5" thickBot="1">
      <c r="A1191" s="66"/>
      <c r="B1191" s="85"/>
      <c r="C1191" s="121"/>
      <c r="D1191" s="64"/>
      <c r="E1191" s="146"/>
      <c r="F1191" s="324"/>
      <c r="H1191" s="220"/>
    </row>
    <row r="1192" spans="1:10" s="58" customFormat="1" ht="23.25" thickBot="1">
      <c r="A1192" s="407" t="s">
        <v>419</v>
      </c>
      <c r="B1192" s="174" t="s">
        <v>418</v>
      </c>
      <c r="C1192" s="65" t="s">
        <v>896</v>
      </c>
      <c r="D1192" s="65" t="s">
        <v>312</v>
      </c>
      <c r="E1192" s="211"/>
      <c r="F1192" s="408"/>
      <c r="G1192" s="91"/>
      <c r="H1192" s="409"/>
      <c r="I1192" s="212"/>
      <c r="J1192" s="303">
        <f>SUM(J1183:J1191)</f>
        <v>0</v>
      </c>
    </row>
    <row r="1193" spans="1:10">
      <c r="A1193" s="488"/>
      <c r="B1193" s="131"/>
      <c r="C1193" s="123"/>
      <c r="D1193" s="489"/>
      <c r="E1193" s="146"/>
      <c r="F1193" s="178"/>
      <c r="H1193" s="220"/>
    </row>
    <row r="1194" spans="1:10" ht="13.5" thickBot="1">
      <c r="A1194" s="488"/>
      <c r="B1194" s="131"/>
      <c r="C1194" s="123"/>
      <c r="D1194" s="489"/>
      <c r="E1194" s="146"/>
      <c r="F1194" s="178"/>
      <c r="H1194" s="220"/>
    </row>
    <row r="1195" spans="1:10" s="331" customFormat="1" ht="15">
      <c r="A1195" s="391" t="s">
        <v>421</v>
      </c>
      <c r="B1195" s="392"/>
      <c r="C1195" s="112" t="s">
        <v>849</v>
      </c>
      <c r="D1195" s="112" t="s">
        <v>197</v>
      </c>
      <c r="E1195" s="393"/>
      <c r="F1195" s="394"/>
      <c r="G1195" s="89"/>
      <c r="H1195" s="395"/>
      <c r="I1195" s="225"/>
      <c r="J1195" s="226"/>
    </row>
    <row r="1196" spans="1:10" s="426" customFormat="1">
      <c r="A1196" s="526"/>
      <c r="B1196" s="214"/>
      <c r="C1196" s="114"/>
      <c r="D1196" s="181"/>
      <c r="E1196" s="296"/>
      <c r="F1196" s="188"/>
      <c r="G1196" s="93"/>
      <c r="H1196" s="427"/>
      <c r="I1196" s="93"/>
      <c r="J1196" s="104"/>
    </row>
    <row r="1197" spans="1:10">
      <c r="A1197" s="396" t="s">
        <v>421</v>
      </c>
      <c r="B1197" s="264" t="s">
        <v>410</v>
      </c>
      <c r="C1197" s="113" t="s">
        <v>851</v>
      </c>
      <c r="D1197" s="113" t="s">
        <v>348</v>
      </c>
      <c r="E1197" s="204"/>
      <c r="F1197" s="444"/>
      <c r="G1197" s="90"/>
      <c r="H1197" s="399"/>
      <c r="I1197" s="160"/>
      <c r="J1197" s="227"/>
    </row>
    <row r="1198" spans="1:10" s="426" customFormat="1">
      <c r="A1198" s="526"/>
      <c r="B1198" s="214"/>
      <c r="C1198" s="114"/>
      <c r="D1198" s="527"/>
      <c r="E1198" s="472"/>
      <c r="F1198" s="528"/>
      <c r="G1198" s="93"/>
      <c r="H1198" s="427"/>
      <c r="I1198" s="93" t="str">
        <f t="shared" ref="I1198:I1246" si="42">IF(ISNUMBER(E1198),SUM(G1198:H1198),"")</f>
        <v/>
      </c>
      <c r="J1198" s="104" t="str">
        <f>IF(ISNUMBER(I1198),I1198*E1198,"")</f>
        <v/>
      </c>
    </row>
    <row r="1199" spans="1:10" s="426" customFormat="1">
      <c r="A1199" s="66" t="s">
        <v>421</v>
      </c>
      <c r="B1199" s="85" t="s">
        <v>410</v>
      </c>
      <c r="C1199" s="114"/>
      <c r="D1199" s="155" t="s">
        <v>206</v>
      </c>
      <c r="E1199" s="295"/>
      <c r="F1199" s="178"/>
      <c r="G1199" s="93"/>
      <c r="H1199" s="220"/>
      <c r="I1199" s="93" t="str">
        <f t="shared" si="42"/>
        <v/>
      </c>
      <c r="J1199" s="104" t="str">
        <f>IF(ISNUMBER(I1199),I1199*E1199,"")</f>
        <v/>
      </c>
    </row>
    <row r="1200" spans="1:10" s="426" customFormat="1" ht="45">
      <c r="A1200" s="441"/>
      <c r="B1200" s="442"/>
      <c r="C1200" s="114"/>
      <c r="D1200" s="207" t="s">
        <v>103</v>
      </c>
      <c r="E1200" s="295"/>
      <c r="F1200" s="149"/>
      <c r="G1200" s="93"/>
      <c r="H1200" s="220"/>
      <c r="I1200" s="93" t="str">
        <f t="shared" si="42"/>
        <v/>
      </c>
      <c r="J1200" s="104" t="str">
        <f>IF(ISNUMBER(I1200),I1200*E1200,"")</f>
        <v/>
      </c>
    </row>
    <row r="1201" spans="1:10" s="426" customFormat="1" ht="22.5">
      <c r="A1201" s="441"/>
      <c r="B1201" s="442"/>
      <c r="C1201" s="114"/>
      <c r="D1201" s="207" t="s">
        <v>213</v>
      </c>
      <c r="E1201" s="295"/>
      <c r="F1201" s="149"/>
      <c r="G1201" s="93"/>
      <c r="H1201" s="220"/>
      <c r="I1201" s="93" t="str">
        <f t="shared" si="42"/>
        <v/>
      </c>
      <c r="J1201" s="104" t="str">
        <f>IF(ISNUMBER(I1201),I1201*E1201,"")</f>
        <v/>
      </c>
    </row>
    <row r="1202" spans="1:10" s="421" customFormat="1" ht="22.5">
      <c r="A1202" s="210" t="s">
        <v>421</v>
      </c>
      <c r="B1202" s="153" t="s">
        <v>410</v>
      </c>
      <c r="C1202" s="136" t="s">
        <v>410</v>
      </c>
      <c r="D1202" s="171" t="s">
        <v>833</v>
      </c>
      <c r="E1202" s="295">
        <f>57.09+47.8+9.61+86.09</f>
        <v>200.59</v>
      </c>
      <c r="F1202" s="447" t="s">
        <v>390</v>
      </c>
      <c r="G1202" s="220"/>
      <c r="H1202" s="220"/>
      <c r="I1202" s="220">
        <f>SUM(G1202:H1202)</f>
        <v>0</v>
      </c>
      <c r="J1202" s="223">
        <f>E1202*I1202</f>
        <v>0</v>
      </c>
    </row>
    <row r="1203" spans="1:10" s="426" customFormat="1" ht="22.5">
      <c r="A1203" s="441"/>
      <c r="B1203" s="442"/>
      <c r="C1203" s="114"/>
      <c r="D1203" s="207" t="s">
        <v>578</v>
      </c>
      <c r="E1203" s="295"/>
      <c r="F1203" s="149"/>
      <c r="G1203" s="93"/>
      <c r="H1203" s="220"/>
      <c r="I1203" s="93" t="str">
        <f t="shared" si="42"/>
        <v/>
      </c>
      <c r="J1203" s="104" t="str">
        <f t="shared" ref="J1203:J1212" si="43">IF(ISNUMBER(I1203),I1203*E1203,"")</f>
        <v/>
      </c>
    </row>
    <row r="1204" spans="1:10" s="426" customFormat="1" ht="22.5">
      <c r="A1204" s="441"/>
      <c r="B1204" s="442"/>
      <c r="C1204" s="114"/>
      <c r="D1204" s="207" t="s">
        <v>6</v>
      </c>
      <c r="E1204" s="295"/>
      <c r="F1204" s="149"/>
      <c r="G1204" s="93"/>
      <c r="H1204" s="220"/>
      <c r="I1204" s="93" t="str">
        <f t="shared" si="42"/>
        <v/>
      </c>
      <c r="J1204" s="104" t="str">
        <f t="shared" si="43"/>
        <v/>
      </c>
    </row>
    <row r="1205" spans="1:10" s="426" customFormat="1" ht="33.75">
      <c r="A1205" s="441"/>
      <c r="B1205" s="442"/>
      <c r="C1205" s="114"/>
      <c r="D1205" s="207" t="s">
        <v>74</v>
      </c>
      <c r="E1205" s="295"/>
      <c r="F1205" s="149"/>
      <c r="G1205" s="93"/>
      <c r="H1205" s="220"/>
      <c r="I1205" s="93" t="str">
        <f t="shared" si="42"/>
        <v/>
      </c>
      <c r="J1205" s="104" t="str">
        <f t="shared" si="43"/>
        <v/>
      </c>
    </row>
    <row r="1206" spans="1:10" s="426" customFormat="1" ht="22.5">
      <c r="A1206" s="441"/>
      <c r="B1206" s="442"/>
      <c r="C1206" s="114"/>
      <c r="D1206" s="207" t="s">
        <v>427</v>
      </c>
      <c r="E1206" s="295"/>
      <c r="F1206" s="447"/>
      <c r="G1206" s="93"/>
      <c r="H1206" s="220"/>
      <c r="I1206" s="93" t="str">
        <f t="shared" si="42"/>
        <v/>
      </c>
      <c r="J1206" s="104" t="str">
        <f t="shared" si="43"/>
        <v/>
      </c>
    </row>
    <row r="1207" spans="1:10" s="426" customFormat="1">
      <c r="A1207" s="441"/>
      <c r="B1207" s="442"/>
      <c r="C1207" s="114"/>
      <c r="D1207" s="207" t="s">
        <v>250</v>
      </c>
      <c r="E1207" s="295"/>
      <c r="F1207" s="447"/>
      <c r="G1207" s="93"/>
      <c r="H1207" s="220"/>
      <c r="I1207" s="93" t="str">
        <f t="shared" si="42"/>
        <v/>
      </c>
      <c r="J1207" s="104" t="str">
        <f t="shared" si="43"/>
        <v/>
      </c>
    </row>
    <row r="1208" spans="1:10" s="426" customFormat="1">
      <c r="A1208" s="441"/>
      <c r="B1208" s="442"/>
      <c r="C1208" s="114"/>
      <c r="D1208" s="207" t="s">
        <v>579</v>
      </c>
      <c r="E1208" s="295"/>
      <c r="F1208" s="447"/>
      <c r="G1208" s="93"/>
      <c r="H1208" s="220"/>
      <c r="I1208" s="93" t="str">
        <f t="shared" si="42"/>
        <v/>
      </c>
      <c r="J1208" s="104" t="str">
        <f t="shared" si="43"/>
        <v/>
      </c>
    </row>
    <row r="1209" spans="1:10" s="426" customFormat="1">
      <c r="A1209" s="441"/>
      <c r="B1209" s="442"/>
      <c r="C1209" s="114"/>
      <c r="D1209" s="207" t="s">
        <v>423</v>
      </c>
      <c r="E1209" s="295"/>
      <c r="F1209" s="447"/>
      <c r="G1209" s="93"/>
      <c r="H1209" s="220"/>
      <c r="I1209" s="93" t="str">
        <f t="shared" si="42"/>
        <v/>
      </c>
      <c r="J1209" s="104" t="str">
        <f t="shared" si="43"/>
        <v/>
      </c>
    </row>
    <row r="1210" spans="1:10" s="426" customFormat="1">
      <c r="A1210" s="441"/>
      <c r="B1210" s="442"/>
      <c r="C1210" s="114"/>
      <c r="D1210" s="207" t="s">
        <v>580</v>
      </c>
      <c r="E1210" s="295"/>
      <c r="F1210" s="447"/>
      <c r="G1210" s="93"/>
      <c r="H1210" s="220"/>
      <c r="I1210" s="93" t="str">
        <f t="shared" si="42"/>
        <v/>
      </c>
      <c r="J1210" s="104" t="str">
        <f t="shared" si="43"/>
        <v/>
      </c>
    </row>
    <row r="1211" spans="1:10" s="426" customFormat="1">
      <c r="A1211" s="441"/>
      <c r="B1211" s="442"/>
      <c r="C1211" s="114"/>
      <c r="D1211" s="207" t="s">
        <v>581</v>
      </c>
      <c r="E1211" s="295"/>
      <c r="F1211" s="447"/>
      <c r="G1211" s="93"/>
      <c r="H1211" s="220"/>
      <c r="I1211" s="93" t="str">
        <f t="shared" si="42"/>
        <v/>
      </c>
      <c r="J1211" s="104" t="str">
        <f t="shared" si="43"/>
        <v/>
      </c>
    </row>
    <row r="1212" spans="1:10" s="426" customFormat="1">
      <c r="A1212" s="441"/>
      <c r="B1212" s="442"/>
      <c r="C1212" s="114"/>
      <c r="D1212" s="207" t="s">
        <v>424</v>
      </c>
      <c r="E1212" s="295"/>
      <c r="F1212" s="447"/>
      <c r="G1212" s="93"/>
      <c r="H1212" s="220"/>
      <c r="I1212" s="93" t="str">
        <f t="shared" si="42"/>
        <v/>
      </c>
      <c r="J1212" s="104" t="str">
        <f t="shared" si="43"/>
        <v/>
      </c>
    </row>
    <row r="1213" spans="1:10">
      <c r="A1213" s="19"/>
      <c r="B1213" s="20"/>
      <c r="C1213" s="3"/>
      <c r="D1213" s="403" t="s">
        <v>673</v>
      </c>
      <c r="E1213" s="404"/>
      <c r="F1213" s="405"/>
      <c r="H1213" s="220"/>
    </row>
    <row r="1214" spans="1:10" s="421" customFormat="1" ht="22.5">
      <c r="A1214" s="210" t="s">
        <v>421</v>
      </c>
      <c r="B1214" s="153" t="s">
        <v>410</v>
      </c>
      <c r="C1214" s="136" t="s">
        <v>411</v>
      </c>
      <c r="D1214" s="171" t="s">
        <v>737</v>
      </c>
      <c r="E1214" s="295">
        <f>189.68+36.57+35.28+43.84</f>
        <v>305.37</v>
      </c>
      <c r="F1214" s="447" t="s">
        <v>390</v>
      </c>
      <c r="G1214" s="220"/>
      <c r="H1214" s="220"/>
      <c r="I1214" s="220">
        <f>SUM(G1214:H1214)</f>
        <v>0</v>
      </c>
      <c r="J1214" s="223">
        <f>E1214*I1214</f>
        <v>0</v>
      </c>
    </row>
    <row r="1215" spans="1:10" s="426" customFormat="1" ht="22.5">
      <c r="A1215" s="441"/>
      <c r="B1215" s="442"/>
      <c r="C1215" s="114"/>
      <c r="D1215" s="207" t="s">
        <v>738</v>
      </c>
      <c r="E1215" s="295"/>
      <c r="F1215" s="149"/>
      <c r="G1215" s="93"/>
      <c r="H1215" s="220"/>
      <c r="I1215" s="93" t="str">
        <f>IF(ISNUMBER(E1215),SUM(G1215:H1215),"")</f>
        <v/>
      </c>
      <c r="J1215" s="104" t="str">
        <f>IF(ISNUMBER(I1215),I1215*E1215,"")</f>
        <v/>
      </c>
    </row>
    <row r="1216" spans="1:10" s="452" customFormat="1">
      <c r="A1216" s="144" t="s">
        <v>421</v>
      </c>
      <c r="B1216" s="208" t="s">
        <v>410</v>
      </c>
      <c r="C1216" s="115" t="s">
        <v>413</v>
      </c>
      <c r="D1216" s="171" t="s">
        <v>231</v>
      </c>
      <c r="E1216" s="295">
        <f>SUM(E1202+E1214)</f>
        <v>505.96000000000004</v>
      </c>
      <c r="F1216" s="447" t="s">
        <v>390</v>
      </c>
      <c r="G1216" s="220"/>
      <c r="H1216" s="220"/>
      <c r="I1216" s="220">
        <f>SUM(G1216:H1216)</f>
        <v>0</v>
      </c>
      <c r="J1216" s="223">
        <f>E1216*I1216</f>
        <v>0</v>
      </c>
    </row>
    <row r="1217" spans="1:10" s="426" customFormat="1" ht="22.5">
      <c r="A1217" s="441"/>
      <c r="B1217" s="442"/>
      <c r="C1217" s="114"/>
      <c r="D1217" s="207" t="s">
        <v>279</v>
      </c>
      <c r="E1217" s="295"/>
      <c r="F1217" s="447"/>
      <c r="G1217" s="93"/>
      <c r="H1217" s="220"/>
      <c r="I1217" s="93" t="str">
        <f t="shared" si="42"/>
        <v/>
      </c>
      <c r="J1217" s="104" t="str">
        <f t="shared" ref="J1217:J1223" si="44">IF(ISNUMBER(I1217),I1217*E1217,"")</f>
        <v/>
      </c>
    </row>
    <row r="1218" spans="1:10" s="426" customFormat="1" ht="22.5">
      <c r="A1218" s="441"/>
      <c r="B1218" s="442"/>
      <c r="C1218" s="114"/>
      <c r="D1218" s="207" t="s">
        <v>379</v>
      </c>
      <c r="E1218" s="295"/>
      <c r="F1218" s="447"/>
      <c r="G1218" s="93"/>
      <c r="H1218" s="220"/>
      <c r="I1218" s="93" t="str">
        <f t="shared" si="42"/>
        <v/>
      </c>
      <c r="J1218" s="104" t="str">
        <f t="shared" si="44"/>
        <v/>
      </c>
    </row>
    <row r="1219" spans="1:10" s="426" customFormat="1">
      <c r="A1219" s="441"/>
      <c r="B1219" s="442"/>
      <c r="C1219" s="114"/>
      <c r="D1219" s="207" t="s">
        <v>380</v>
      </c>
      <c r="E1219" s="295"/>
      <c r="F1219" s="447"/>
      <c r="G1219" s="93"/>
      <c r="H1219" s="220"/>
      <c r="I1219" s="93" t="str">
        <f t="shared" si="42"/>
        <v/>
      </c>
      <c r="J1219" s="104" t="str">
        <f t="shared" si="44"/>
        <v/>
      </c>
    </row>
    <row r="1220" spans="1:10" s="426" customFormat="1">
      <c r="A1220" s="441"/>
      <c r="B1220" s="442"/>
      <c r="C1220" s="114"/>
      <c r="D1220" s="207" t="s">
        <v>381</v>
      </c>
      <c r="E1220" s="295"/>
      <c r="F1220" s="447"/>
      <c r="G1220" s="93"/>
      <c r="H1220" s="220"/>
      <c r="I1220" s="93" t="str">
        <f t="shared" si="42"/>
        <v/>
      </c>
      <c r="J1220" s="104" t="str">
        <f t="shared" si="44"/>
        <v/>
      </c>
    </row>
    <row r="1221" spans="1:10" s="426" customFormat="1">
      <c r="A1221" s="441"/>
      <c r="B1221" s="442"/>
      <c r="C1221" s="114"/>
      <c r="D1221" s="207" t="s">
        <v>382</v>
      </c>
      <c r="E1221" s="295"/>
      <c r="F1221" s="447"/>
      <c r="G1221" s="93"/>
      <c r="H1221" s="220"/>
      <c r="I1221" s="93" t="str">
        <f t="shared" si="42"/>
        <v/>
      </c>
      <c r="J1221" s="104" t="str">
        <f t="shared" si="44"/>
        <v/>
      </c>
    </row>
    <row r="1222" spans="1:10" s="426" customFormat="1">
      <c r="A1222" s="441"/>
      <c r="B1222" s="442"/>
      <c r="C1222" s="114"/>
      <c r="D1222" s="207" t="s">
        <v>582</v>
      </c>
      <c r="E1222" s="295"/>
      <c r="F1222" s="447"/>
      <c r="G1222" s="93"/>
      <c r="H1222" s="220"/>
      <c r="I1222" s="93" t="str">
        <f t="shared" si="42"/>
        <v/>
      </c>
      <c r="J1222" s="104" t="str">
        <f t="shared" si="44"/>
        <v/>
      </c>
    </row>
    <row r="1223" spans="1:10" s="426" customFormat="1">
      <c r="A1223" s="441"/>
      <c r="B1223" s="442"/>
      <c r="C1223" s="114"/>
      <c r="D1223" s="207" t="s">
        <v>383</v>
      </c>
      <c r="E1223" s="295"/>
      <c r="F1223" s="447"/>
      <c r="G1223" s="93"/>
      <c r="H1223" s="220"/>
      <c r="I1223" s="93" t="str">
        <f t="shared" si="42"/>
        <v/>
      </c>
      <c r="J1223" s="104" t="str">
        <f t="shared" si="44"/>
        <v/>
      </c>
    </row>
    <row r="1224" spans="1:10">
      <c r="A1224" s="19"/>
      <c r="B1224" s="20"/>
      <c r="C1224" s="3"/>
      <c r="D1224" s="403" t="s">
        <v>673</v>
      </c>
      <c r="E1224" s="404"/>
      <c r="F1224" s="405"/>
      <c r="H1224" s="220"/>
    </row>
    <row r="1225" spans="1:10" s="452" customFormat="1">
      <c r="A1225" s="144" t="s">
        <v>421</v>
      </c>
      <c r="B1225" s="208" t="s">
        <v>410</v>
      </c>
      <c r="C1225" s="115" t="s">
        <v>415</v>
      </c>
      <c r="D1225" s="171" t="s">
        <v>834</v>
      </c>
      <c r="E1225" s="295">
        <f>22+4</f>
        <v>26</v>
      </c>
      <c r="F1225" s="447" t="s">
        <v>114</v>
      </c>
      <c r="G1225" s="220"/>
      <c r="H1225" s="220"/>
      <c r="I1225" s="220">
        <f>SUM(G1225:H1225)</f>
        <v>0</v>
      </c>
      <c r="J1225" s="223">
        <f>E1225*I1225</f>
        <v>0</v>
      </c>
    </row>
    <row r="1226" spans="1:10" s="426" customFormat="1" ht="22.5">
      <c r="A1226" s="441"/>
      <c r="B1226" s="442"/>
      <c r="C1226" s="114"/>
      <c r="D1226" s="195" t="s">
        <v>583</v>
      </c>
      <c r="E1226" s="295"/>
      <c r="F1226" s="149"/>
      <c r="G1226" s="93"/>
      <c r="H1226" s="220"/>
      <c r="I1226" s="93" t="str">
        <f t="shared" si="42"/>
        <v/>
      </c>
      <c r="J1226" s="169" t="str">
        <f>IF(ISNUMBER(I1226),I1226*E1226,"")</f>
        <v/>
      </c>
    </row>
    <row r="1227" spans="1:10" s="426" customFormat="1">
      <c r="A1227" s="144"/>
      <c r="B1227" s="208"/>
      <c r="C1227" s="126"/>
      <c r="D1227" s="195" t="s">
        <v>584</v>
      </c>
      <c r="E1227" s="295"/>
      <c r="F1227" s="149"/>
      <c r="G1227" s="93"/>
      <c r="H1227" s="220"/>
      <c r="I1227" s="93" t="str">
        <f t="shared" si="42"/>
        <v/>
      </c>
      <c r="J1227" s="104" t="str">
        <f>IF(ISNUMBER(I1227),I1227*E1227,"")</f>
        <v/>
      </c>
    </row>
    <row r="1228" spans="1:10" s="426" customFormat="1">
      <c r="A1228" s="441"/>
      <c r="B1228" s="442"/>
      <c r="C1228" s="114"/>
      <c r="D1228" s="207" t="s">
        <v>424</v>
      </c>
      <c r="E1228" s="295"/>
      <c r="F1228" s="149"/>
      <c r="G1228" s="93"/>
      <c r="H1228" s="220"/>
      <c r="I1228" s="93" t="str">
        <f t="shared" si="42"/>
        <v/>
      </c>
      <c r="J1228" s="104" t="str">
        <f>IF(ISNUMBER(I1228),I1228*E1228,"")</f>
        <v/>
      </c>
    </row>
    <row r="1229" spans="1:10">
      <c r="A1229" s="19"/>
      <c r="B1229" s="20"/>
      <c r="C1229" s="3"/>
      <c r="D1229" s="403" t="s">
        <v>673</v>
      </c>
      <c r="E1229" s="404"/>
      <c r="F1229" s="405"/>
      <c r="H1229" s="220"/>
    </row>
    <row r="1230" spans="1:10" s="426" customFormat="1">
      <c r="A1230" s="441"/>
      <c r="B1230" s="442"/>
      <c r="C1230" s="114"/>
      <c r="D1230" s="207"/>
      <c r="E1230" s="295"/>
      <c r="F1230" s="149"/>
      <c r="G1230" s="93"/>
      <c r="H1230" s="220"/>
      <c r="I1230" s="93"/>
      <c r="J1230" s="104"/>
    </row>
    <row r="1231" spans="1:10" s="452" customFormat="1">
      <c r="A1231" s="144" t="s">
        <v>421</v>
      </c>
      <c r="B1231" s="208" t="s">
        <v>410</v>
      </c>
      <c r="C1231" s="115" t="s">
        <v>416</v>
      </c>
      <c r="D1231" s="171" t="s">
        <v>210</v>
      </c>
      <c r="E1231" s="295">
        <f>37.5+94.22+(3.1+1.8)*2</f>
        <v>141.52000000000001</v>
      </c>
      <c r="F1231" s="447" t="s">
        <v>390</v>
      </c>
      <c r="G1231" s="220"/>
      <c r="H1231" s="220"/>
      <c r="I1231" s="220">
        <f>SUM(G1231:H1231)</f>
        <v>0</v>
      </c>
      <c r="J1231" s="223">
        <f>E1231*I1231</f>
        <v>0</v>
      </c>
    </row>
    <row r="1232" spans="1:10" s="426" customFormat="1" ht="22.5">
      <c r="A1232" s="441"/>
      <c r="B1232" s="442"/>
      <c r="C1232" s="114"/>
      <c r="D1232" s="150" t="s">
        <v>209</v>
      </c>
      <c r="E1232" s="295"/>
      <c r="F1232" s="149"/>
      <c r="G1232" s="93"/>
      <c r="H1232" s="220"/>
      <c r="I1232" s="93" t="str">
        <f t="shared" si="42"/>
        <v/>
      </c>
      <c r="J1232" s="104" t="str">
        <f>IF(ISNUMBER(I1232),I1232*E1232,"")</f>
        <v/>
      </c>
    </row>
    <row r="1233" spans="1:10" s="426" customFormat="1">
      <c r="A1233" s="441"/>
      <c r="B1233" s="442"/>
      <c r="C1233" s="114"/>
      <c r="D1233" s="155" t="s">
        <v>585</v>
      </c>
      <c r="E1233" s="295"/>
      <c r="F1233" s="149"/>
      <c r="G1233" s="93"/>
      <c r="H1233" s="220"/>
      <c r="I1233" s="93"/>
      <c r="J1233" s="104"/>
    </row>
    <row r="1234" spans="1:10" s="426" customFormat="1" ht="22.5">
      <c r="A1234" s="441"/>
      <c r="B1234" s="442"/>
      <c r="C1234" s="114"/>
      <c r="D1234" s="155" t="s">
        <v>586</v>
      </c>
      <c r="E1234" s="295"/>
      <c r="F1234" s="149"/>
      <c r="G1234" s="93"/>
      <c r="H1234" s="220"/>
      <c r="I1234" s="93"/>
      <c r="J1234" s="104"/>
    </row>
    <row r="1235" spans="1:10" s="426" customFormat="1" ht="22.5">
      <c r="A1235" s="441"/>
      <c r="B1235" s="442"/>
      <c r="C1235" s="114"/>
      <c r="D1235" s="155" t="s">
        <v>1017</v>
      </c>
      <c r="E1235" s="295"/>
      <c r="F1235" s="149"/>
      <c r="G1235" s="93"/>
      <c r="H1235" s="220"/>
      <c r="I1235" s="93"/>
      <c r="J1235" s="104"/>
    </row>
    <row r="1236" spans="1:10" s="426" customFormat="1">
      <c r="A1236" s="441"/>
      <c r="B1236" s="442"/>
      <c r="C1236" s="114"/>
      <c r="D1236" s="155" t="s">
        <v>587</v>
      </c>
      <c r="E1236" s="295"/>
      <c r="F1236" s="149"/>
      <c r="G1236" s="93"/>
      <c r="H1236" s="220"/>
      <c r="I1236" s="93"/>
      <c r="J1236" s="104"/>
    </row>
    <row r="1237" spans="1:10" s="426" customFormat="1" ht="22.5">
      <c r="A1237" s="526"/>
      <c r="B1237" s="214"/>
      <c r="C1237" s="114"/>
      <c r="D1237" s="207" t="s">
        <v>43</v>
      </c>
      <c r="E1237" s="295"/>
      <c r="F1237" s="149"/>
      <c r="G1237" s="93"/>
      <c r="H1237" s="220"/>
      <c r="I1237" s="93" t="str">
        <f t="shared" si="42"/>
        <v/>
      </c>
      <c r="J1237" s="104" t="str">
        <f t="shared" ref="J1237:J1251" si="45">IF(ISNUMBER(I1237),I1237*E1237,"")</f>
        <v/>
      </c>
    </row>
    <row r="1238" spans="1:10" s="426" customFormat="1" ht="22.5">
      <c r="A1238" s="526"/>
      <c r="B1238" s="214"/>
      <c r="C1238" s="114"/>
      <c r="D1238" s="207" t="s">
        <v>214</v>
      </c>
      <c r="E1238" s="295"/>
      <c r="F1238" s="149"/>
      <c r="G1238" s="93"/>
      <c r="H1238" s="220"/>
      <c r="I1238" s="93" t="str">
        <f t="shared" si="42"/>
        <v/>
      </c>
      <c r="J1238" s="104" t="str">
        <f t="shared" si="45"/>
        <v/>
      </c>
    </row>
    <row r="1239" spans="1:10" s="426" customFormat="1" ht="33.75">
      <c r="A1239" s="441"/>
      <c r="B1239" s="442"/>
      <c r="C1239" s="115"/>
      <c r="D1239" s="207" t="s">
        <v>74</v>
      </c>
      <c r="E1239" s="295"/>
      <c r="F1239" s="149"/>
      <c r="G1239" s="93"/>
      <c r="H1239" s="220"/>
      <c r="I1239" s="93" t="str">
        <f t="shared" si="42"/>
        <v/>
      </c>
      <c r="J1239" s="104" t="str">
        <f t="shared" si="45"/>
        <v/>
      </c>
    </row>
    <row r="1240" spans="1:10" s="426" customFormat="1" ht="22.5">
      <c r="A1240" s="457"/>
      <c r="B1240" s="458"/>
      <c r="C1240" s="114"/>
      <c r="D1240" s="207" t="s">
        <v>426</v>
      </c>
      <c r="E1240" s="295"/>
      <c r="F1240" s="447"/>
      <c r="G1240" s="93"/>
      <c r="H1240" s="220"/>
      <c r="I1240" s="93" t="str">
        <f t="shared" si="42"/>
        <v/>
      </c>
      <c r="J1240" s="104" t="str">
        <f t="shared" si="45"/>
        <v/>
      </c>
    </row>
    <row r="1241" spans="1:10" s="426" customFormat="1">
      <c r="A1241" s="457"/>
      <c r="B1241" s="458"/>
      <c r="C1241" s="114"/>
      <c r="D1241" s="207" t="s">
        <v>250</v>
      </c>
      <c r="E1241" s="295"/>
      <c r="F1241" s="447"/>
      <c r="G1241" s="93"/>
      <c r="H1241" s="220"/>
      <c r="I1241" s="93" t="str">
        <f t="shared" si="42"/>
        <v/>
      </c>
      <c r="J1241" s="104" t="str">
        <f t="shared" si="45"/>
        <v/>
      </c>
    </row>
    <row r="1242" spans="1:10" s="426" customFormat="1">
      <c r="A1242" s="457"/>
      <c r="B1242" s="458"/>
      <c r="C1242" s="114"/>
      <c r="D1242" s="207" t="s">
        <v>211</v>
      </c>
      <c r="E1242" s="295"/>
      <c r="F1242" s="447"/>
      <c r="G1242" s="93"/>
      <c r="H1242" s="220"/>
      <c r="I1242" s="93" t="str">
        <f t="shared" si="42"/>
        <v/>
      </c>
      <c r="J1242" s="104" t="str">
        <f t="shared" si="45"/>
        <v/>
      </c>
    </row>
    <row r="1243" spans="1:10" s="426" customFormat="1">
      <c r="A1243" s="457"/>
      <c r="B1243" s="458"/>
      <c r="C1243" s="114"/>
      <c r="D1243" s="207" t="s">
        <v>423</v>
      </c>
      <c r="E1243" s="295"/>
      <c r="F1243" s="447"/>
      <c r="G1243" s="93"/>
      <c r="H1243" s="220"/>
      <c r="I1243" s="93" t="str">
        <f t="shared" si="42"/>
        <v/>
      </c>
      <c r="J1243" s="104" t="str">
        <f t="shared" si="45"/>
        <v/>
      </c>
    </row>
    <row r="1244" spans="1:10" s="426" customFormat="1">
      <c r="A1244" s="457"/>
      <c r="B1244" s="458"/>
      <c r="C1244" s="114"/>
      <c r="D1244" s="207" t="s">
        <v>212</v>
      </c>
      <c r="E1244" s="295"/>
      <c r="F1244" s="447"/>
      <c r="G1244" s="93"/>
      <c r="H1244" s="220"/>
      <c r="I1244" s="93" t="str">
        <f t="shared" si="42"/>
        <v/>
      </c>
      <c r="J1244" s="104" t="str">
        <f t="shared" si="45"/>
        <v/>
      </c>
    </row>
    <row r="1245" spans="1:10" s="426" customFormat="1">
      <c r="A1245" s="457"/>
      <c r="B1245" s="458"/>
      <c r="C1245" s="114"/>
      <c r="D1245" s="207" t="s">
        <v>588</v>
      </c>
      <c r="E1245" s="295"/>
      <c r="F1245" s="447"/>
      <c r="G1245" s="93"/>
      <c r="H1245" s="220"/>
      <c r="I1245" s="93" t="str">
        <f t="shared" si="42"/>
        <v/>
      </c>
      <c r="J1245" s="104" t="str">
        <f t="shared" si="45"/>
        <v/>
      </c>
    </row>
    <row r="1246" spans="1:10" s="426" customFormat="1">
      <c r="A1246" s="441"/>
      <c r="B1246" s="442"/>
      <c r="C1246" s="114"/>
      <c r="D1246" s="207" t="s">
        <v>424</v>
      </c>
      <c r="E1246" s="295"/>
      <c r="F1246" s="447"/>
      <c r="G1246" s="93"/>
      <c r="H1246" s="220"/>
      <c r="I1246" s="93" t="str">
        <f t="shared" si="42"/>
        <v/>
      </c>
      <c r="J1246" s="104" t="str">
        <f t="shared" si="45"/>
        <v/>
      </c>
    </row>
    <row r="1247" spans="1:10">
      <c r="A1247" s="19"/>
      <c r="B1247" s="20"/>
      <c r="C1247" s="3"/>
      <c r="D1247" s="403" t="s">
        <v>673</v>
      </c>
      <c r="E1247" s="404"/>
      <c r="F1247" s="405"/>
      <c r="H1247" s="220"/>
    </row>
    <row r="1248" spans="1:10" s="452" customFormat="1" ht="22.5">
      <c r="A1248" s="144" t="s">
        <v>421</v>
      </c>
      <c r="B1248" s="208" t="s">
        <v>410</v>
      </c>
      <c r="C1248" s="115" t="s">
        <v>418</v>
      </c>
      <c r="D1248" s="171" t="s">
        <v>116</v>
      </c>
      <c r="E1248" s="295">
        <v>521</v>
      </c>
      <c r="F1248" s="447" t="s">
        <v>390</v>
      </c>
      <c r="G1248" s="220"/>
      <c r="H1248" s="220"/>
      <c r="I1248" s="220">
        <f>SUM(G1248:H1248)</f>
        <v>0</v>
      </c>
      <c r="J1248" s="223">
        <f>E1248*I1248</f>
        <v>0</v>
      </c>
    </row>
    <row r="1249" spans="1:10" s="426" customFormat="1" ht="22.5">
      <c r="A1249" s="441"/>
      <c r="B1249" s="442"/>
      <c r="C1249" s="114"/>
      <c r="D1249" s="207" t="s">
        <v>117</v>
      </c>
      <c r="E1249" s="295"/>
      <c r="F1249" s="447"/>
      <c r="G1249" s="93"/>
      <c r="H1249" s="220"/>
      <c r="I1249" s="93" t="str">
        <f t="shared" ref="I1249:I1284" si="46">IF(ISNUMBER(E1249),SUM(G1249:H1249),"")</f>
        <v/>
      </c>
      <c r="J1249" s="104" t="str">
        <f t="shared" si="45"/>
        <v/>
      </c>
    </row>
    <row r="1250" spans="1:10" s="426" customFormat="1">
      <c r="A1250" s="441"/>
      <c r="B1250" s="442"/>
      <c r="C1250" s="114"/>
      <c r="D1250" s="207" t="s">
        <v>118</v>
      </c>
      <c r="E1250" s="295"/>
      <c r="F1250" s="447"/>
      <c r="G1250" s="93"/>
      <c r="H1250" s="220"/>
      <c r="I1250" s="93" t="str">
        <f t="shared" si="46"/>
        <v/>
      </c>
      <c r="J1250" s="104" t="str">
        <f t="shared" si="45"/>
        <v/>
      </c>
    </row>
    <row r="1251" spans="1:10" s="426" customFormat="1">
      <c r="A1251" s="441"/>
      <c r="B1251" s="442"/>
      <c r="C1251" s="114"/>
      <c r="D1251" s="207" t="s">
        <v>424</v>
      </c>
      <c r="E1251" s="295"/>
      <c r="F1251" s="447"/>
      <c r="G1251" s="93"/>
      <c r="H1251" s="220"/>
      <c r="I1251" s="93" t="str">
        <f t="shared" si="46"/>
        <v/>
      </c>
      <c r="J1251" s="104" t="str">
        <f t="shared" si="45"/>
        <v/>
      </c>
    </row>
    <row r="1252" spans="1:10">
      <c r="A1252" s="19"/>
      <c r="B1252" s="20"/>
      <c r="C1252" s="3"/>
      <c r="D1252" s="403" t="s">
        <v>673</v>
      </c>
      <c r="E1252" s="404"/>
      <c r="F1252" s="405"/>
      <c r="H1252" s="220"/>
    </row>
    <row r="1253" spans="1:10" s="426" customFormat="1" ht="22.5">
      <c r="A1253" s="441"/>
      <c r="B1253" s="442"/>
      <c r="C1253" s="114"/>
      <c r="D1253" s="207" t="s">
        <v>589</v>
      </c>
      <c r="E1253" s="295"/>
      <c r="F1253" s="447"/>
      <c r="G1253" s="93"/>
      <c r="H1253" s="220"/>
      <c r="I1253" s="93"/>
      <c r="J1253" s="104"/>
    </row>
    <row r="1254" spans="1:10" s="452" customFormat="1">
      <c r="A1254" s="144" t="s">
        <v>421</v>
      </c>
      <c r="B1254" s="208" t="s">
        <v>410</v>
      </c>
      <c r="C1254" s="115" t="s">
        <v>419</v>
      </c>
      <c r="D1254" s="171" t="s">
        <v>384</v>
      </c>
      <c r="E1254" s="295">
        <f>(31+25+20+5+35+69+15+14+16+13)*2+3.1*(34+23)</f>
        <v>662.7</v>
      </c>
      <c r="F1254" s="447" t="s">
        <v>388</v>
      </c>
      <c r="G1254" s="220"/>
      <c r="H1254" s="220"/>
      <c r="I1254" s="220">
        <f>SUM(G1254:H1254)</f>
        <v>0</v>
      </c>
      <c r="J1254" s="223">
        <f>E1254*I1254</f>
        <v>0</v>
      </c>
    </row>
    <row r="1255" spans="1:10" s="426" customFormat="1" ht="22.5">
      <c r="A1255" s="441"/>
      <c r="B1255" s="442"/>
      <c r="C1255" s="114"/>
      <c r="D1255" s="207" t="s">
        <v>385</v>
      </c>
      <c r="E1255" s="295"/>
      <c r="F1255" s="447"/>
      <c r="G1255" s="93"/>
      <c r="H1255" s="220"/>
      <c r="I1255" s="93" t="str">
        <f t="shared" si="46"/>
        <v/>
      </c>
      <c r="J1255" s="104" t="str">
        <f t="shared" ref="J1255:J1271" si="47">IF(ISNUMBER(I1255),I1255*E1255,"")</f>
        <v/>
      </c>
    </row>
    <row r="1256" spans="1:10" s="426" customFormat="1" ht="22.5">
      <c r="A1256" s="441"/>
      <c r="B1256" s="442"/>
      <c r="C1256" s="114"/>
      <c r="D1256" s="195" t="s">
        <v>386</v>
      </c>
      <c r="E1256" s="295"/>
      <c r="F1256" s="447"/>
      <c r="G1256" s="93"/>
      <c r="H1256" s="220"/>
      <c r="I1256" s="93" t="str">
        <f t="shared" si="46"/>
        <v/>
      </c>
      <c r="J1256" s="104" t="str">
        <f t="shared" si="47"/>
        <v/>
      </c>
    </row>
    <row r="1257" spans="1:10" s="426" customFormat="1" ht="22.5">
      <c r="A1257" s="441"/>
      <c r="B1257" s="442"/>
      <c r="C1257" s="114"/>
      <c r="D1257" s="195" t="s">
        <v>63</v>
      </c>
      <c r="E1257" s="295"/>
      <c r="F1257" s="447"/>
      <c r="G1257" s="93"/>
      <c r="H1257" s="220"/>
      <c r="I1257" s="93" t="str">
        <f t="shared" si="46"/>
        <v/>
      </c>
      <c r="J1257" s="104" t="str">
        <f t="shared" si="47"/>
        <v/>
      </c>
    </row>
    <row r="1258" spans="1:10" s="426" customFormat="1">
      <c r="A1258" s="441"/>
      <c r="B1258" s="442"/>
      <c r="C1258" s="114"/>
      <c r="D1258" s="195" t="s">
        <v>64</v>
      </c>
      <c r="E1258" s="295"/>
      <c r="F1258" s="447"/>
      <c r="G1258" s="93"/>
      <c r="H1258" s="220"/>
      <c r="I1258" s="93" t="str">
        <f t="shared" si="46"/>
        <v/>
      </c>
      <c r="J1258" s="104" t="str">
        <f t="shared" si="47"/>
        <v/>
      </c>
    </row>
    <row r="1259" spans="1:10" s="426" customFormat="1">
      <c r="A1259" s="441"/>
      <c r="B1259" s="442"/>
      <c r="C1259" s="114"/>
      <c r="D1259" s="195" t="s">
        <v>280</v>
      </c>
      <c r="E1259" s="295"/>
      <c r="F1259" s="447"/>
      <c r="G1259" s="93"/>
      <c r="H1259" s="220"/>
      <c r="I1259" s="93" t="str">
        <f t="shared" si="46"/>
        <v/>
      </c>
      <c r="J1259" s="104" t="str">
        <f t="shared" si="47"/>
        <v/>
      </c>
    </row>
    <row r="1260" spans="1:10" s="426" customFormat="1">
      <c r="A1260" s="441"/>
      <c r="B1260" s="442"/>
      <c r="C1260" s="114"/>
      <c r="D1260" s="207" t="s">
        <v>590</v>
      </c>
      <c r="E1260" s="466"/>
      <c r="F1260" s="447"/>
      <c r="G1260" s="93"/>
      <c r="H1260" s="220"/>
      <c r="I1260" s="93" t="str">
        <f t="shared" si="46"/>
        <v/>
      </c>
      <c r="J1260" s="104" t="str">
        <f t="shared" si="47"/>
        <v/>
      </c>
    </row>
    <row r="1261" spans="1:10" s="426" customFormat="1">
      <c r="A1261" s="441"/>
      <c r="B1261" s="442"/>
      <c r="C1261" s="114"/>
      <c r="D1261" s="207" t="s">
        <v>65</v>
      </c>
      <c r="E1261" s="295"/>
      <c r="F1261" s="447"/>
      <c r="G1261" s="93"/>
      <c r="H1261" s="220"/>
      <c r="I1261" s="93" t="str">
        <f t="shared" si="46"/>
        <v/>
      </c>
      <c r="J1261" s="104" t="str">
        <f t="shared" si="47"/>
        <v/>
      </c>
    </row>
    <row r="1262" spans="1:10">
      <c r="A1262" s="19"/>
      <c r="B1262" s="20"/>
      <c r="C1262" s="3"/>
      <c r="D1262" s="403" t="s">
        <v>673</v>
      </c>
      <c r="E1262" s="404"/>
      <c r="F1262" s="405"/>
      <c r="H1262" s="220"/>
    </row>
    <row r="1263" spans="1:10" s="426" customFormat="1">
      <c r="A1263" s="441"/>
      <c r="B1263" s="442"/>
      <c r="C1263" s="114"/>
      <c r="D1263" s="171" t="s">
        <v>66</v>
      </c>
      <c r="E1263" s="295"/>
      <c r="F1263" s="447"/>
      <c r="G1263" s="93"/>
      <c r="H1263" s="220"/>
      <c r="I1263" s="93" t="str">
        <f t="shared" si="46"/>
        <v/>
      </c>
      <c r="J1263" s="104" t="str">
        <f t="shared" si="47"/>
        <v/>
      </c>
    </row>
    <row r="1264" spans="1:10" s="426" customFormat="1">
      <c r="A1264" s="144" t="s">
        <v>421</v>
      </c>
      <c r="B1264" s="208" t="s">
        <v>410</v>
      </c>
      <c r="C1264" s="115" t="s">
        <v>421</v>
      </c>
      <c r="D1264" s="155" t="s">
        <v>67</v>
      </c>
      <c r="E1264" s="774">
        <v>100</v>
      </c>
      <c r="F1264" s="447" t="s">
        <v>388</v>
      </c>
      <c r="G1264" s="220"/>
      <c r="H1264" s="220"/>
      <c r="I1264" s="220">
        <f>SUM(G1264:H1264)</f>
        <v>0</v>
      </c>
      <c r="J1264" s="223">
        <f>E1264*I1264</f>
        <v>0</v>
      </c>
    </row>
    <row r="1265" spans="1:10" s="426" customFormat="1" ht="22.5">
      <c r="A1265" s="441"/>
      <c r="B1265" s="442"/>
      <c r="C1265" s="114"/>
      <c r="D1265" s="195" t="s">
        <v>355</v>
      </c>
      <c r="E1265" s="295"/>
      <c r="F1265" s="447"/>
      <c r="G1265" s="93"/>
      <c r="H1265" s="220"/>
      <c r="I1265" s="93" t="str">
        <f t="shared" si="46"/>
        <v/>
      </c>
      <c r="J1265" s="104" t="str">
        <f t="shared" si="47"/>
        <v/>
      </c>
    </row>
    <row r="1266" spans="1:10" s="426" customFormat="1">
      <c r="A1266" s="441"/>
      <c r="B1266" s="442"/>
      <c r="C1266" s="114"/>
      <c r="D1266" s="195" t="s">
        <v>333</v>
      </c>
      <c r="E1266" s="295"/>
      <c r="F1266" s="447"/>
      <c r="G1266" s="93"/>
      <c r="H1266" s="220"/>
      <c r="I1266" s="93" t="str">
        <f t="shared" si="46"/>
        <v/>
      </c>
      <c r="J1266" s="104" t="str">
        <f t="shared" si="47"/>
        <v/>
      </c>
    </row>
    <row r="1267" spans="1:10">
      <c r="A1267" s="19"/>
      <c r="B1267" s="20"/>
      <c r="C1267" s="3"/>
      <c r="D1267" s="403" t="s">
        <v>673</v>
      </c>
      <c r="E1267" s="404"/>
      <c r="F1267" s="405"/>
      <c r="H1267" s="220"/>
    </row>
    <row r="1268" spans="1:10" s="426" customFormat="1">
      <c r="A1268" s="144" t="s">
        <v>421</v>
      </c>
      <c r="B1268" s="208" t="s">
        <v>410</v>
      </c>
      <c r="C1268" s="115" t="s">
        <v>198</v>
      </c>
      <c r="D1268" s="133" t="s">
        <v>334</v>
      </c>
      <c r="E1268" s="295">
        <f>20*3.1</f>
        <v>62</v>
      </c>
      <c r="F1268" s="447" t="s">
        <v>388</v>
      </c>
      <c r="G1268" s="220"/>
      <c r="H1268" s="220"/>
      <c r="I1268" s="220">
        <f>SUM(G1268:H1268)</f>
        <v>0</v>
      </c>
      <c r="J1268" s="223">
        <f>E1268*I1268</f>
        <v>0</v>
      </c>
    </row>
    <row r="1269" spans="1:10" s="426" customFormat="1" ht="22.5">
      <c r="A1269" s="441"/>
      <c r="B1269" s="442"/>
      <c r="C1269" s="114"/>
      <c r="D1269" s="195" t="s">
        <v>220</v>
      </c>
      <c r="E1269" s="295"/>
      <c r="F1269" s="447"/>
      <c r="G1269" s="93"/>
      <c r="H1269" s="220"/>
      <c r="I1269" s="93" t="str">
        <f t="shared" si="46"/>
        <v/>
      </c>
      <c r="J1269" s="104" t="str">
        <f t="shared" si="47"/>
        <v/>
      </c>
    </row>
    <row r="1270" spans="1:10" s="426" customFormat="1">
      <c r="A1270" s="441"/>
      <c r="B1270" s="442"/>
      <c r="C1270" s="114"/>
      <c r="D1270" s="195" t="s">
        <v>127</v>
      </c>
      <c r="E1270" s="295"/>
      <c r="F1270" s="447"/>
      <c r="G1270" s="93"/>
      <c r="H1270" s="220"/>
      <c r="I1270" s="93" t="str">
        <f t="shared" si="46"/>
        <v/>
      </c>
      <c r="J1270" s="104" t="str">
        <f t="shared" si="47"/>
        <v/>
      </c>
    </row>
    <row r="1271" spans="1:10" s="426" customFormat="1">
      <c r="A1271" s="441"/>
      <c r="B1271" s="442"/>
      <c r="C1271" s="114"/>
      <c r="D1271" s="195" t="s">
        <v>333</v>
      </c>
      <c r="E1271" s="295"/>
      <c r="F1271" s="447"/>
      <c r="G1271" s="93"/>
      <c r="H1271" s="220"/>
      <c r="I1271" s="93" t="str">
        <f t="shared" si="46"/>
        <v/>
      </c>
      <c r="J1271" s="169" t="str">
        <f t="shared" si="47"/>
        <v/>
      </c>
    </row>
    <row r="1272" spans="1:10">
      <c r="A1272" s="19"/>
      <c r="B1272" s="20"/>
      <c r="C1272" s="3"/>
      <c r="D1272" s="403" t="s">
        <v>673</v>
      </c>
      <c r="E1272" s="404"/>
      <c r="F1272" s="405"/>
      <c r="H1272" s="220"/>
    </row>
    <row r="1273" spans="1:10" s="426" customFormat="1">
      <c r="A1273" s="144" t="s">
        <v>421</v>
      </c>
      <c r="B1273" s="208" t="s">
        <v>410</v>
      </c>
      <c r="C1273" s="115" t="s">
        <v>200</v>
      </c>
      <c r="D1273" s="133" t="s">
        <v>128</v>
      </c>
      <c r="E1273" s="295">
        <f>6.08+1.8+1.5+4.5+4.5+30.78+12.1</f>
        <v>61.26</v>
      </c>
      <c r="F1273" s="447" t="s">
        <v>174</v>
      </c>
      <c r="G1273" s="220"/>
      <c r="H1273" s="220"/>
      <c r="I1273" s="220">
        <f>SUM(G1273:H1273)</f>
        <v>0</v>
      </c>
      <c r="J1273" s="223">
        <f>E1273*I1273</f>
        <v>0</v>
      </c>
    </row>
    <row r="1274" spans="1:10" s="426" customFormat="1" ht="22.5">
      <c r="A1274" s="441"/>
      <c r="B1274" s="442"/>
      <c r="C1274" s="114"/>
      <c r="D1274" s="195" t="s">
        <v>129</v>
      </c>
      <c r="E1274" s="295"/>
      <c r="F1274" s="447"/>
      <c r="G1274" s="93"/>
      <c r="H1274" s="220"/>
      <c r="I1274" s="93" t="str">
        <f t="shared" si="46"/>
        <v/>
      </c>
      <c r="J1274" s="104" t="str">
        <f t="shared" ref="J1274:J1284" si="48">IF(ISNUMBER(I1274),I1274*E1274,"")</f>
        <v/>
      </c>
    </row>
    <row r="1275" spans="1:10" s="426" customFormat="1" ht="22.5">
      <c r="A1275" s="441"/>
      <c r="B1275" s="442"/>
      <c r="C1275" s="114"/>
      <c r="D1275" s="195" t="s">
        <v>1006</v>
      </c>
      <c r="E1275" s="295"/>
      <c r="F1275" s="447"/>
      <c r="G1275" s="93"/>
      <c r="H1275" s="220"/>
      <c r="I1275" s="93" t="str">
        <f t="shared" si="46"/>
        <v/>
      </c>
      <c r="J1275" s="104" t="str">
        <f t="shared" si="48"/>
        <v/>
      </c>
    </row>
    <row r="1276" spans="1:10" s="426" customFormat="1">
      <c r="A1276" s="441"/>
      <c r="B1276" s="442"/>
      <c r="C1276" s="114"/>
      <c r="D1276" s="195" t="s">
        <v>1005</v>
      </c>
      <c r="E1276" s="295"/>
      <c r="F1276" s="447"/>
      <c r="G1276" s="93"/>
      <c r="H1276" s="220"/>
      <c r="I1276" s="93" t="str">
        <f t="shared" si="46"/>
        <v/>
      </c>
      <c r="J1276" s="104" t="str">
        <f t="shared" si="48"/>
        <v/>
      </c>
    </row>
    <row r="1277" spans="1:10" s="426" customFormat="1">
      <c r="A1277" s="441"/>
      <c r="B1277" s="442"/>
      <c r="C1277" s="114"/>
      <c r="D1277" s="207" t="s">
        <v>424</v>
      </c>
      <c r="E1277" s="295"/>
      <c r="F1277" s="149"/>
      <c r="G1277" s="93"/>
      <c r="H1277" s="220"/>
      <c r="I1277" s="93" t="str">
        <f t="shared" si="46"/>
        <v/>
      </c>
      <c r="J1277" s="104" t="str">
        <f t="shared" si="48"/>
        <v/>
      </c>
    </row>
    <row r="1278" spans="1:10">
      <c r="A1278" s="19"/>
      <c r="B1278" s="20"/>
      <c r="C1278" s="3"/>
      <c r="D1278" s="403" t="s">
        <v>673</v>
      </c>
      <c r="E1278" s="404"/>
      <c r="F1278" s="405"/>
      <c r="H1278" s="220"/>
    </row>
    <row r="1279" spans="1:10" s="426" customFormat="1">
      <c r="A1279" s="144" t="s">
        <v>421</v>
      </c>
      <c r="B1279" s="208" t="s">
        <v>410</v>
      </c>
      <c r="C1279" s="115" t="s">
        <v>201</v>
      </c>
      <c r="D1279" s="171" t="s">
        <v>443</v>
      </c>
      <c r="E1279" s="295">
        <v>10</v>
      </c>
      <c r="F1279" s="149" t="s">
        <v>390</v>
      </c>
      <c r="G1279" s="220"/>
      <c r="H1279" s="220"/>
      <c r="I1279" s="220">
        <f>SUM(G1279:H1279)</f>
        <v>0</v>
      </c>
      <c r="J1279" s="223">
        <f>E1279*I1279</f>
        <v>0</v>
      </c>
    </row>
    <row r="1280" spans="1:10" s="426" customFormat="1" ht="22.5">
      <c r="A1280" s="441"/>
      <c r="B1280" s="442"/>
      <c r="C1280" s="114"/>
      <c r="D1280" s="207" t="s">
        <v>101</v>
      </c>
      <c r="E1280" s="295"/>
      <c r="F1280" s="149"/>
      <c r="G1280" s="93"/>
      <c r="H1280" s="220"/>
      <c r="I1280" s="93" t="str">
        <f t="shared" si="46"/>
        <v/>
      </c>
      <c r="J1280" s="104" t="str">
        <f t="shared" si="48"/>
        <v/>
      </c>
    </row>
    <row r="1281" spans="1:10" s="426" customFormat="1" ht="33.75">
      <c r="A1281" s="441"/>
      <c r="B1281" s="442"/>
      <c r="C1281" s="114"/>
      <c r="D1281" s="207" t="s">
        <v>442</v>
      </c>
      <c r="E1281" s="295"/>
      <c r="F1281" s="149"/>
      <c r="G1281" s="93"/>
      <c r="H1281" s="220"/>
      <c r="I1281" s="93" t="str">
        <f t="shared" si="46"/>
        <v/>
      </c>
      <c r="J1281" s="104" t="str">
        <f t="shared" si="48"/>
        <v/>
      </c>
    </row>
    <row r="1282" spans="1:10" s="426" customFormat="1">
      <c r="A1282" s="144" t="s">
        <v>421</v>
      </c>
      <c r="B1282" s="208" t="s">
        <v>410</v>
      </c>
      <c r="C1282" s="115" t="s">
        <v>401</v>
      </c>
      <c r="D1282" s="171" t="s">
        <v>591</v>
      </c>
      <c r="E1282" s="295">
        <v>40</v>
      </c>
      <c r="F1282" s="149" t="s">
        <v>390</v>
      </c>
      <c r="G1282" s="220"/>
      <c r="H1282" s="220"/>
      <c r="I1282" s="220">
        <f>SUM(G1282:H1282)</f>
        <v>0</v>
      </c>
      <c r="J1282" s="223">
        <f>E1282*I1282</f>
        <v>0</v>
      </c>
    </row>
    <row r="1283" spans="1:10" s="426" customFormat="1" ht="22.5">
      <c r="A1283" s="441"/>
      <c r="B1283" s="442"/>
      <c r="C1283" s="114"/>
      <c r="D1283" s="207" t="s">
        <v>592</v>
      </c>
      <c r="E1283" s="295"/>
      <c r="F1283" s="149"/>
      <c r="G1283" s="93"/>
      <c r="H1283" s="220"/>
      <c r="I1283" s="93" t="str">
        <f t="shared" si="46"/>
        <v/>
      </c>
      <c r="J1283" s="104" t="str">
        <f t="shared" si="48"/>
        <v/>
      </c>
    </row>
    <row r="1284" spans="1:10" s="426" customFormat="1" ht="22.5">
      <c r="A1284" s="441"/>
      <c r="B1284" s="442"/>
      <c r="C1284" s="114"/>
      <c r="D1284" s="207" t="s">
        <v>102</v>
      </c>
      <c r="E1284" s="295"/>
      <c r="F1284" s="149"/>
      <c r="G1284" s="93"/>
      <c r="H1284" s="220"/>
      <c r="I1284" s="93" t="str">
        <f t="shared" si="46"/>
        <v/>
      </c>
      <c r="J1284" s="104" t="str">
        <f t="shared" si="48"/>
        <v/>
      </c>
    </row>
    <row r="1285" spans="1:10" s="426" customFormat="1">
      <c r="A1285" s="441"/>
      <c r="B1285" s="442"/>
      <c r="C1285" s="114"/>
      <c r="D1285" s="207"/>
      <c r="E1285" s="295"/>
      <c r="F1285" s="149"/>
      <c r="G1285" s="93"/>
      <c r="H1285" s="220"/>
      <c r="I1285" s="93"/>
      <c r="J1285" s="104"/>
    </row>
    <row r="1286" spans="1:10" s="426" customFormat="1">
      <c r="A1286" s="144" t="s">
        <v>421</v>
      </c>
      <c r="B1286" s="208" t="s">
        <v>410</v>
      </c>
      <c r="C1286" s="115" t="s">
        <v>175</v>
      </c>
      <c r="D1286" s="171" t="s">
        <v>881</v>
      </c>
      <c r="E1286" s="295"/>
      <c r="F1286" s="149"/>
      <c r="G1286" s="220"/>
      <c r="H1286" s="220"/>
      <c r="I1286" s="220"/>
      <c r="J1286" s="223"/>
    </row>
    <row r="1287" spans="1:10" s="426" customFormat="1">
      <c r="A1287" s="441"/>
      <c r="B1287" s="442"/>
      <c r="C1287" s="114"/>
      <c r="D1287" s="207" t="s">
        <v>878</v>
      </c>
      <c r="E1287" s="295"/>
      <c r="F1287" s="149"/>
      <c r="G1287" s="93"/>
      <c r="H1287" s="220"/>
      <c r="I1287" s="93"/>
      <c r="J1287" s="104"/>
    </row>
    <row r="1288" spans="1:10" s="426" customFormat="1" ht="22.5">
      <c r="A1288" s="441"/>
      <c r="B1288" s="442"/>
      <c r="C1288" s="114"/>
      <c r="D1288" s="207" t="s">
        <v>880</v>
      </c>
      <c r="E1288" s="295"/>
      <c r="F1288" s="149"/>
      <c r="G1288" s="93"/>
      <c r="H1288" s="220"/>
      <c r="I1288" s="93"/>
      <c r="J1288" s="104"/>
    </row>
    <row r="1289" spans="1:10" s="426" customFormat="1">
      <c r="A1289" s="441"/>
      <c r="B1289" s="442"/>
      <c r="C1289" s="114"/>
      <c r="D1289" s="207" t="s">
        <v>879</v>
      </c>
      <c r="E1289" s="295"/>
      <c r="F1289" s="149"/>
      <c r="G1289" s="93"/>
      <c r="H1289" s="220"/>
      <c r="I1289" s="93"/>
      <c r="J1289" s="104"/>
    </row>
    <row r="1290" spans="1:10" s="426" customFormat="1">
      <c r="A1290" s="441"/>
      <c r="B1290" s="442"/>
      <c r="C1290" s="114"/>
      <c r="D1290" s="207"/>
      <c r="E1290" s="295"/>
      <c r="F1290" s="149"/>
      <c r="G1290" s="93"/>
      <c r="H1290" s="220"/>
      <c r="I1290" s="93"/>
      <c r="J1290" s="104"/>
    </row>
    <row r="1291" spans="1:10" s="426" customFormat="1">
      <c r="A1291" s="441"/>
      <c r="B1291" s="208" t="s">
        <v>410</v>
      </c>
      <c r="C1291" s="115" t="s">
        <v>886</v>
      </c>
      <c r="D1291" s="171" t="s">
        <v>882</v>
      </c>
      <c r="E1291" s="295">
        <v>1</v>
      </c>
      <c r="F1291" s="149" t="s">
        <v>305</v>
      </c>
      <c r="G1291" s="738"/>
      <c r="H1291" s="738"/>
      <c r="I1291" s="220">
        <f>SUM(G1291:H1291)</f>
        <v>0</v>
      </c>
      <c r="J1291" s="223">
        <f>E1291*I1291</f>
        <v>0</v>
      </c>
    </row>
    <row r="1292" spans="1:10" s="426" customFormat="1">
      <c r="A1292" s="441"/>
      <c r="B1292" s="208" t="s">
        <v>410</v>
      </c>
      <c r="C1292" s="115" t="s">
        <v>887</v>
      </c>
      <c r="D1292" s="171" t="s">
        <v>883</v>
      </c>
      <c r="E1292" s="295">
        <v>1</v>
      </c>
      <c r="F1292" s="149" t="s">
        <v>305</v>
      </c>
      <c r="G1292" s="738"/>
      <c r="H1292" s="738"/>
      <c r="I1292" s="220">
        <f>SUM(G1292:H1292)</f>
        <v>0</v>
      </c>
      <c r="J1292" s="223">
        <f>E1292*I1292</f>
        <v>0</v>
      </c>
    </row>
    <row r="1293" spans="1:10" s="426" customFormat="1">
      <c r="A1293" s="441"/>
      <c r="B1293" s="208" t="s">
        <v>410</v>
      </c>
      <c r="C1293" s="115" t="s">
        <v>888</v>
      </c>
      <c r="D1293" s="171" t="s">
        <v>884</v>
      </c>
      <c r="E1293" s="295">
        <v>1</v>
      </c>
      <c r="F1293" s="149" t="s">
        <v>305</v>
      </c>
      <c r="G1293" s="738"/>
      <c r="H1293" s="738"/>
      <c r="I1293" s="220">
        <f>SUM(G1293:H1293)</f>
        <v>0</v>
      </c>
      <c r="J1293" s="223">
        <f>E1293*I1293</f>
        <v>0</v>
      </c>
    </row>
    <row r="1294" spans="1:10" s="426" customFormat="1">
      <c r="A1294" s="441"/>
      <c r="B1294" s="208" t="s">
        <v>410</v>
      </c>
      <c r="C1294" s="115" t="s">
        <v>889</v>
      </c>
      <c r="D1294" s="171" t="s">
        <v>885</v>
      </c>
      <c r="E1294" s="295">
        <v>1</v>
      </c>
      <c r="F1294" s="149" t="s">
        <v>305</v>
      </c>
      <c r="G1294" s="738"/>
      <c r="H1294" s="738"/>
      <c r="I1294" s="220">
        <f>SUM(G1294:H1294)</f>
        <v>0</v>
      </c>
      <c r="J1294" s="223">
        <f>E1294*I1294</f>
        <v>0</v>
      </c>
    </row>
    <row r="1295" spans="1:10" s="426" customFormat="1">
      <c r="A1295" s="441"/>
      <c r="B1295" s="442"/>
      <c r="C1295" s="114"/>
      <c r="D1295" s="207"/>
      <c r="E1295" s="295"/>
      <c r="F1295" s="149"/>
      <c r="G1295" s="739"/>
      <c r="H1295" s="738"/>
      <c r="I1295" s="93"/>
      <c r="J1295" s="104"/>
    </row>
    <row r="1296" spans="1:10" s="426" customFormat="1">
      <c r="A1296" s="441"/>
      <c r="B1296" s="208" t="s">
        <v>410</v>
      </c>
      <c r="C1296" s="115" t="s">
        <v>890</v>
      </c>
      <c r="D1296" s="171" t="s">
        <v>891</v>
      </c>
      <c r="E1296" s="295">
        <v>4</v>
      </c>
      <c r="F1296" s="149" t="s">
        <v>305</v>
      </c>
      <c r="G1296" s="738"/>
      <c r="H1296" s="738"/>
      <c r="I1296" s="220">
        <f>SUM(G1296:H1296)</f>
        <v>0</v>
      </c>
      <c r="J1296" s="223">
        <f>E1296*I1296</f>
        <v>0</v>
      </c>
    </row>
    <row r="1297" spans="1:10" s="426" customFormat="1">
      <c r="A1297" s="441"/>
      <c r="B1297" s="442"/>
      <c r="C1297" s="114"/>
      <c r="D1297" s="207" t="s">
        <v>892</v>
      </c>
      <c r="E1297" s="295"/>
      <c r="F1297" s="149"/>
      <c r="G1297" s="93"/>
      <c r="H1297" s="220"/>
      <c r="I1297" s="93"/>
      <c r="J1297" s="104"/>
    </row>
    <row r="1298" spans="1:10" s="426" customFormat="1">
      <c r="A1298" s="441"/>
      <c r="B1298" s="442"/>
      <c r="C1298" s="114"/>
      <c r="D1298" s="207" t="s">
        <v>893</v>
      </c>
      <c r="E1298" s="295"/>
      <c r="F1298" s="149"/>
      <c r="G1298" s="93"/>
      <c r="H1298" s="220"/>
      <c r="I1298" s="93"/>
      <c r="J1298" s="104"/>
    </row>
    <row r="1299" spans="1:10" s="426" customFormat="1" ht="13.5" thickBot="1">
      <c r="A1299" s="441"/>
      <c r="B1299" s="442"/>
      <c r="C1299" s="114"/>
      <c r="D1299" s="64"/>
      <c r="E1299" s="295"/>
      <c r="F1299" s="178"/>
      <c r="G1299" s="93"/>
      <c r="H1299" s="220"/>
      <c r="I1299" s="93" t="str">
        <f>IF(ISNUMBER(E1299),SUM(G1299:H1299),"")</f>
        <v/>
      </c>
      <c r="J1299" s="104" t="str">
        <f>IF(ISNUMBER(I1299),I1299*E1299,"")</f>
        <v/>
      </c>
    </row>
    <row r="1300" spans="1:10" s="58" customFormat="1" ht="23.25" thickBot="1">
      <c r="A1300" s="448" t="s">
        <v>421</v>
      </c>
      <c r="B1300" s="174" t="s">
        <v>410</v>
      </c>
      <c r="C1300" s="65" t="s">
        <v>896</v>
      </c>
      <c r="D1300" s="65" t="s">
        <v>215</v>
      </c>
      <c r="E1300" s="211"/>
      <c r="F1300" s="449"/>
      <c r="G1300" s="91"/>
      <c r="H1300" s="409"/>
      <c r="I1300" s="212"/>
      <c r="J1300" s="303">
        <f>SUM(J1201:J1299)</f>
        <v>0</v>
      </c>
    </row>
    <row r="1301" spans="1:10" s="426" customFormat="1">
      <c r="A1301" s="531"/>
      <c r="B1301" s="532"/>
      <c r="C1301" s="127"/>
      <c r="D1301" s="533"/>
      <c r="E1301" s="296"/>
      <c r="F1301" s="528"/>
      <c r="G1301" s="93"/>
      <c r="H1301" s="427"/>
      <c r="I1301" s="93"/>
      <c r="J1301" s="104"/>
    </row>
    <row r="1302" spans="1:10">
      <c r="A1302" s="396" t="s">
        <v>421</v>
      </c>
      <c r="B1302" s="264" t="s">
        <v>411</v>
      </c>
      <c r="C1302" s="113" t="s">
        <v>851</v>
      </c>
      <c r="D1302" s="113" t="s">
        <v>835</v>
      </c>
      <c r="E1302" s="204"/>
      <c r="F1302" s="444"/>
      <c r="G1302" s="90"/>
      <c r="H1302" s="399"/>
      <c r="I1302" s="160"/>
      <c r="J1302" s="227"/>
    </row>
    <row r="1303" spans="1:10" s="426" customFormat="1">
      <c r="A1303" s="526"/>
      <c r="B1303" s="214"/>
      <c r="C1303" s="114"/>
      <c r="D1303" s="534"/>
      <c r="E1303" s="472"/>
      <c r="F1303" s="188"/>
      <c r="G1303" s="93"/>
      <c r="H1303" s="427"/>
      <c r="I1303" s="93"/>
      <c r="J1303" s="104"/>
    </row>
    <row r="1304" spans="1:10" s="426" customFormat="1">
      <c r="A1304" s="66" t="s">
        <v>421</v>
      </c>
      <c r="B1304" s="85" t="s">
        <v>411</v>
      </c>
      <c r="C1304" s="115" t="s">
        <v>410</v>
      </c>
      <c r="D1304" s="155" t="s">
        <v>462</v>
      </c>
      <c r="E1304" s="296">
        <v>375</v>
      </c>
      <c r="F1304" s="493" t="s">
        <v>390</v>
      </c>
      <c r="G1304" s="738"/>
      <c r="H1304" s="738"/>
      <c r="I1304" s="220">
        <f>SUM(G1304:H1304)</f>
        <v>0</v>
      </c>
      <c r="J1304" s="223">
        <f>E1304*I1304</f>
        <v>0</v>
      </c>
    </row>
    <row r="1305" spans="1:10" s="426" customFormat="1" ht="22.5">
      <c r="A1305" s="526"/>
      <c r="B1305" s="214"/>
      <c r="C1305" s="114"/>
      <c r="D1305" s="150" t="s">
        <v>463</v>
      </c>
      <c r="E1305" s="535"/>
      <c r="F1305" s="493"/>
      <c r="G1305" s="93"/>
      <c r="H1305" s="427"/>
      <c r="I1305" s="93"/>
      <c r="J1305" s="104"/>
    </row>
    <row r="1306" spans="1:10" s="426" customFormat="1" ht="22.5">
      <c r="A1306" s="494"/>
      <c r="B1306" s="495"/>
      <c r="C1306" s="114"/>
      <c r="D1306" s="301" t="s">
        <v>331</v>
      </c>
      <c r="E1306" s="459"/>
      <c r="F1306" s="496"/>
      <c r="G1306" s="93"/>
      <c r="H1306" s="427"/>
      <c r="I1306" s="93"/>
      <c r="J1306" s="104"/>
    </row>
    <row r="1307" spans="1:10" s="426" customFormat="1">
      <c r="A1307" s="494"/>
      <c r="B1307" s="495"/>
      <c r="C1307" s="114"/>
      <c r="D1307" s="301" t="s">
        <v>483</v>
      </c>
      <c r="E1307" s="459"/>
      <c r="F1307" s="496"/>
      <c r="G1307" s="93"/>
      <c r="H1307" s="427"/>
      <c r="I1307" s="93"/>
      <c r="J1307" s="104"/>
    </row>
    <row r="1308" spans="1:10" s="426" customFormat="1" ht="33.75">
      <c r="A1308" s="494"/>
      <c r="B1308" s="495"/>
      <c r="C1308" s="114"/>
      <c r="D1308" s="301" t="s">
        <v>372</v>
      </c>
      <c r="E1308" s="459"/>
      <c r="F1308" s="496"/>
      <c r="G1308" s="93"/>
      <c r="H1308" s="427"/>
      <c r="I1308" s="93"/>
      <c r="J1308" s="104"/>
    </row>
    <row r="1309" spans="1:10" s="426" customFormat="1">
      <c r="A1309" s="494"/>
      <c r="B1309" s="495"/>
      <c r="C1309" s="114"/>
      <c r="D1309" s="301" t="s">
        <v>480</v>
      </c>
      <c r="E1309" s="459"/>
      <c r="F1309" s="496"/>
      <c r="G1309" s="93"/>
      <c r="H1309" s="427"/>
      <c r="I1309" s="93"/>
      <c r="J1309" s="104"/>
    </row>
    <row r="1310" spans="1:10" s="426" customFormat="1">
      <c r="A1310" s="494"/>
      <c r="B1310" s="495"/>
      <c r="C1310" s="114"/>
      <c r="D1310" s="64" t="s">
        <v>479</v>
      </c>
      <c r="E1310" s="459"/>
      <c r="F1310" s="496"/>
      <c r="G1310" s="93"/>
      <c r="H1310" s="427"/>
      <c r="I1310" s="93"/>
      <c r="J1310" s="104"/>
    </row>
    <row r="1311" spans="1:10" s="426" customFormat="1">
      <c r="A1311" s="494"/>
      <c r="B1311" s="495"/>
      <c r="C1311" s="114"/>
      <c r="D1311" s="64" t="s">
        <v>481</v>
      </c>
      <c r="E1311" s="459"/>
      <c r="F1311" s="496"/>
      <c r="G1311" s="93"/>
      <c r="H1311" s="427"/>
      <c r="I1311" s="93"/>
      <c r="J1311" s="104"/>
    </row>
    <row r="1312" spans="1:10" s="426" customFormat="1">
      <c r="A1312" s="494"/>
      <c r="B1312" s="495"/>
      <c r="C1312" s="114"/>
      <c r="D1312" s="64" t="s">
        <v>373</v>
      </c>
      <c r="E1312" s="459"/>
      <c r="F1312" s="496"/>
      <c r="G1312" s="93"/>
      <c r="H1312" s="427"/>
      <c r="I1312" s="93"/>
      <c r="J1312" s="104"/>
    </row>
    <row r="1313" spans="1:10" s="426" customFormat="1">
      <c r="A1313" s="494"/>
      <c r="B1313" s="495"/>
      <c r="C1313" s="114"/>
      <c r="D1313" s="301" t="s">
        <v>374</v>
      </c>
      <c r="E1313" s="459"/>
      <c r="F1313" s="496"/>
      <c r="G1313" s="93"/>
      <c r="H1313" s="427"/>
      <c r="I1313" s="93"/>
      <c r="J1313" s="104"/>
    </row>
    <row r="1314" spans="1:10" s="426" customFormat="1" ht="22.5">
      <c r="A1314" s="494"/>
      <c r="B1314" s="495"/>
      <c r="C1314" s="114"/>
      <c r="D1314" s="562" t="s">
        <v>815</v>
      </c>
      <c r="E1314" s="459"/>
      <c r="F1314" s="496"/>
      <c r="G1314" s="93"/>
      <c r="H1314" s="427"/>
      <c r="I1314" s="93"/>
      <c r="J1314" s="104"/>
    </row>
    <row r="1315" spans="1:10" s="715" customFormat="1" ht="22.5">
      <c r="A1315" s="718" t="s">
        <v>418</v>
      </c>
      <c r="B1315" s="719" t="s">
        <v>411</v>
      </c>
      <c r="C1315" s="720" t="s">
        <v>411</v>
      </c>
      <c r="D1315" s="721" t="s">
        <v>803</v>
      </c>
      <c r="E1315" s="722">
        <f>E1304</f>
        <v>375</v>
      </c>
      <c r="F1315" s="723" t="s">
        <v>390</v>
      </c>
      <c r="G1315" s="678"/>
      <c r="H1315" s="678"/>
      <c r="I1315" s="680">
        <f>IF(ISNUMBER(E1315),SUM(G1315:H1315),"")</f>
        <v>0</v>
      </c>
      <c r="J1315" s="679" t="s">
        <v>818</v>
      </c>
    </row>
    <row r="1316" spans="1:10" s="715" customFormat="1" ht="22.5">
      <c r="A1316" s="724"/>
      <c r="B1316" s="725"/>
      <c r="C1316" s="726"/>
      <c r="D1316" s="728" t="s">
        <v>804</v>
      </c>
      <c r="E1316" s="729"/>
      <c r="F1316" s="723"/>
      <c r="G1316" s="680"/>
      <c r="H1316" s="730"/>
      <c r="I1316" s="680"/>
      <c r="J1316" s="679"/>
    </row>
    <row r="1317" spans="1:10" s="715" customFormat="1">
      <c r="A1317" s="731"/>
      <c r="B1317" s="732"/>
      <c r="C1317" s="726"/>
      <c r="D1317" s="727" t="s">
        <v>805</v>
      </c>
      <c r="E1317" s="733"/>
      <c r="F1317" s="734"/>
      <c r="G1317" s="680"/>
      <c r="H1317" s="730"/>
      <c r="I1317" s="680"/>
      <c r="J1317" s="679"/>
    </row>
    <row r="1318" spans="1:10" s="715" customFormat="1" ht="22.5">
      <c r="A1318" s="731"/>
      <c r="B1318" s="732"/>
      <c r="C1318" s="726"/>
      <c r="D1318" s="727" t="s">
        <v>806</v>
      </c>
      <c r="E1318" s="733"/>
      <c r="F1318" s="734"/>
      <c r="G1318" s="680"/>
      <c r="H1318" s="730"/>
      <c r="I1318" s="680"/>
      <c r="J1318" s="679"/>
    </row>
    <row r="1319" spans="1:10" s="715" customFormat="1">
      <c r="A1319" s="731"/>
      <c r="B1319" s="732"/>
      <c r="C1319" s="726"/>
      <c r="D1319" s="727" t="s">
        <v>807</v>
      </c>
      <c r="E1319" s="733"/>
      <c r="F1319" s="734"/>
      <c r="G1319" s="680"/>
      <c r="H1319" s="730"/>
      <c r="I1319" s="680"/>
      <c r="J1319" s="679"/>
    </row>
    <row r="1320" spans="1:10" s="715" customFormat="1">
      <c r="A1320" s="731"/>
      <c r="B1320" s="732"/>
      <c r="C1320" s="726"/>
      <c r="D1320" s="727" t="s">
        <v>808</v>
      </c>
      <c r="E1320" s="733"/>
      <c r="F1320" s="734"/>
      <c r="G1320" s="680"/>
      <c r="H1320" s="730"/>
      <c r="I1320" s="680"/>
      <c r="J1320" s="679"/>
    </row>
    <row r="1321" spans="1:10" s="715" customFormat="1">
      <c r="A1321" s="731"/>
      <c r="B1321" s="732"/>
      <c r="C1321" s="726"/>
      <c r="D1321" s="735" t="s">
        <v>809</v>
      </c>
      <c r="E1321" s="733"/>
      <c r="F1321" s="734"/>
      <c r="G1321" s="680"/>
      <c r="H1321" s="730"/>
      <c r="I1321" s="680"/>
      <c r="J1321" s="679"/>
    </row>
    <row r="1322" spans="1:10" s="715" customFormat="1">
      <c r="A1322" s="731"/>
      <c r="B1322" s="732"/>
      <c r="C1322" s="726"/>
      <c r="D1322" s="735" t="s">
        <v>810</v>
      </c>
      <c r="E1322" s="733"/>
      <c r="F1322" s="734"/>
      <c r="G1322" s="680"/>
      <c r="H1322" s="730"/>
      <c r="I1322" s="680"/>
      <c r="J1322" s="679"/>
    </row>
    <row r="1323" spans="1:10" s="715" customFormat="1">
      <c r="A1323" s="731"/>
      <c r="B1323" s="732"/>
      <c r="C1323" s="726"/>
      <c r="D1323" s="727" t="s">
        <v>373</v>
      </c>
      <c r="E1323" s="733"/>
      <c r="F1323" s="734"/>
      <c r="G1323" s="680"/>
      <c r="H1323" s="730"/>
      <c r="I1323" s="680"/>
      <c r="J1323" s="679"/>
    </row>
    <row r="1324" spans="1:10" s="715" customFormat="1">
      <c r="A1324" s="731"/>
      <c r="B1324" s="732"/>
      <c r="C1324" s="726"/>
      <c r="D1324" s="736" t="s">
        <v>811</v>
      </c>
      <c r="E1324" s="733"/>
      <c r="F1324" s="734"/>
      <c r="G1324" s="680"/>
      <c r="H1324" s="730"/>
      <c r="I1324" s="680"/>
      <c r="J1324" s="679"/>
    </row>
    <row r="1325" spans="1:10" s="715" customFormat="1">
      <c r="A1325" s="731"/>
      <c r="B1325" s="732"/>
      <c r="C1325" s="726"/>
      <c r="D1325" s="727" t="s">
        <v>812</v>
      </c>
      <c r="E1325" s="733"/>
      <c r="F1325" s="734"/>
      <c r="G1325" s="680"/>
      <c r="H1325" s="730"/>
      <c r="I1325" s="680"/>
      <c r="J1325" s="679"/>
    </row>
    <row r="1326" spans="1:10" s="715" customFormat="1">
      <c r="A1326" s="731"/>
      <c r="B1326" s="732"/>
      <c r="C1326" s="726"/>
      <c r="D1326" s="727" t="s">
        <v>813</v>
      </c>
      <c r="E1326" s="733"/>
      <c r="F1326" s="734"/>
      <c r="G1326" s="680"/>
      <c r="H1326" s="730"/>
      <c r="I1326" s="680"/>
      <c r="J1326" s="679"/>
    </row>
    <row r="1327" spans="1:10" s="715" customFormat="1">
      <c r="A1327" s="731"/>
      <c r="B1327" s="732"/>
      <c r="C1327" s="726"/>
      <c r="D1327" s="727" t="s">
        <v>814</v>
      </c>
      <c r="E1327" s="733"/>
      <c r="F1327" s="734"/>
      <c r="G1327" s="680"/>
      <c r="H1327" s="730"/>
      <c r="I1327" s="680"/>
      <c r="J1327" s="679"/>
    </row>
    <row r="1328" spans="1:10" s="426" customFormat="1">
      <c r="A1328" s="66" t="s">
        <v>421</v>
      </c>
      <c r="B1328" s="85" t="s">
        <v>411</v>
      </c>
      <c r="C1328" s="124" t="s">
        <v>413</v>
      </c>
      <c r="D1328" s="133" t="s">
        <v>375</v>
      </c>
      <c r="E1328" s="733"/>
      <c r="F1328" s="734"/>
      <c r="G1328" s="680"/>
      <c r="H1328" s="730"/>
      <c r="I1328" s="680"/>
      <c r="J1328" s="679"/>
    </row>
    <row r="1329" spans="1:10" s="426" customFormat="1" ht="22.5">
      <c r="A1329" s="526"/>
      <c r="B1329" s="214"/>
      <c r="C1329" s="123"/>
      <c r="D1329" s="195" t="s">
        <v>376</v>
      </c>
      <c r="E1329" s="295"/>
      <c r="F1329" s="178"/>
      <c r="G1329" s="93"/>
      <c r="H1329" s="220"/>
      <c r="I1329" s="93"/>
      <c r="J1329" s="104"/>
    </row>
    <row r="1330" spans="1:10" s="426" customFormat="1">
      <c r="A1330" s="526"/>
      <c r="B1330" s="214"/>
      <c r="C1330" s="123"/>
      <c r="D1330" s="64" t="s">
        <v>482</v>
      </c>
      <c r="E1330" s="295"/>
      <c r="F1330" s="324"/>
      <c r="G1330" s="93"/>
      <c r="H1330" s="220"/>
      <c r="I1330" s="93"/>
      <c r="J1330" s="104"/>
    </row>
    <row r="1331" spans="1:10" s="426" customFormat="1">
      <c r="A1331" s="526"/>
      <c r="B1331" s="214"/>
      <c r="C1331" s="124" t="s">
        <v>131</v>
      </c>
      <c r="D1331" s="64" t="s">
        <v>1018</v>
      </c>
      <c r="E1331" s="295">
        <v>85</v>
      </c>
      <c r="F1331" s="178" t="s">
        <v>203</v>
      </c>
      <c r="G1331" s="220"/>
      <c r="H1331" s="220"/>
      <c r="I1331" s="220">
        <f>SUM(G1331:H1331)</f>
        <v>0</v>
      </c>
      <c r="J1331" s="223">
        <f>E1331*I1331</f>
        <v>0</v>
      </c>
    </row>
    <row r="1332" spans="1:10" s="426" customFormat="1">
      <c r="A1332" s="526"/>
      <c r="B1332" s="214"/>
      <c r="C1332" s="124" t="s">
        <v>132</v>
      </c>
      <c r="D1332" s="64" t="s">
        <v>1019</v>
      </c>
      <c r="E1332" s="295">
        <v>6</v>
      </c>
      <c r="F1332" s="178" t="s">
        <v>203</v>
      </c>
      <c r="G1332" s="220"/>
      <c r="H1332" s="220"/>
      <c r="I1332" s="220">
        <f>SUM(G1332:H1332)</f>
        <v>0</v>
      </c>
      <c r="J1332" s="223">
        <f>E1332*I1332</f>
        <v>0</v>
      </c>
    </row>
    <row r="1333" spans="1:10" s="426" customFormat="1">
      <c r="A1333" s="526"/>
      <c r="B1333" s="214"/>
      <c r="C1333" s="123"/>
      <c r="D1333" s="64"/>
      <c r="E1333" s="295"/>
      <c r="F1333" s="324"/>
      <c r="G1333" s="93"/>
      <c r="H1333" s="220"/>
      <c r="I1333" s="93"/>
      <c r="J1333" s="104"/>
    </row>
    <row r="1334" spans="1:10" s="426" customFormat="1">
      <c r="A1334" s="66" t="s">
        <v>421</v>
      </c>
      <c r="B1334" s="85" t="s">
        <v>411</v>
      </c>
      <c r="C1334" s="115" t="s">
        <v>415</v>
      </c>
      <c r="D1334" s="155" t="s">
        <v>837</v>
      </c>
      <c r="E1334" s="296">
        <v>18.37</v>
      </c>
      <c r="F1334" s="493" t="s">
        <v>390</v>
      </c>
      <c r="G1334" s="738"/>
      <c r="H1334" s="738"/>
      <c r="I1334" s="220">
        <f>SUM(G1334:H1334)</f>
        <v>0</v>
      </c>
      <c r="J1334" s="223">
        <f>E1334*I1334</f>
        <v>0</v>
      </c>
    </row>
    <row r="1335" spans="1:10" s="426" customFormat="1" ht="22.5">
      <c r="A1335" s="526"/>
      <c r="B1335" s="214"/>
      <c r="C1335" s="114"/>
      <c r="D1335" s="150" t="s">
        <v>838</v>
      </c>
      <c r="E1335" s="535"/>
      <c r="F1335" s="493"/>
      <c r="G1335" s="93"/>
      <c r="H1335" s="427"/>
      <c r="I1335" s="93"/>
      <c r="J1335" s="104"/>
    </row>
    <row r="1336" spans="1:10" s="426" customFormat="1">
      <c r="A1336" s="526"/>
      <c r="B1336" s="214"/>
      <c r="C1336" s="114"/>
      <c r="D1336" s="150" t="s">
        <v>840</v>
      </c>
      <c r="E1336" s="535"/>
      <c r="F1336" s="493"/>
      <c r="G1336" s="93"/>
      <c r="H1336" s="427"/>
      <c r="I1336" s="93"/>
      <c r="J1336" s="104"/>
    </row>
    <row r="1337" spans="1:10" s="426" customFormat="1">
      <c r="A1337" s="526"/>
      <c r="B1337" s="214"/>
      <c r="C1337" s="114"/>
      <c r="D1337" s="150" t="s">
        <v>847</v>
      </c>
      <c r="E1337" s="535"/>
      <c r="F1337" s="493"/>
      <c r="G1337" s="93"/>
      <c r="H1337" s="427"/>
      <c r="I1337" s="93"/>
      <c r="J1337" s="104"/>
    </row>
    <row r="1338" spans="1:10" s="426" customFormat="1">
      <c r="A1338" s="526"/>
      <c r="B1338" s="214"/>
      <c r="C1338" s="114"/>
      <c r="D1338" s="150" t="s">
        <v>839</v>
      </c>
      <c r="E1338" s="535"/>
      <c r="F1338" s="493"/>
      <c r="G1338" s="93"/>
      <c r="H1338" s="427"/>
      <c r="I1338" s="93"/>
      <c r="J1338" s="104"/>
    </row>
    <row r="1339" spans="1:10" s="426" customFormat="1" ht="13.5" thickBot="1">
      <c r="A1339" s="66"/>
      <c r="B1339" s="85"/>
      <c r="C1339" s="115"/>
      <c r="D1339" s="155"/>
      <c r="E1339" s="296"/>
      <c r="F1339" s="493"/>
      <c r="G1339" s="93"/>
      <c r="H1339" s="427"/>
      <c r="I1339" s="93"/>
      <c r="J1339" s="104"/>
    </row>
    <row r="1340" spans="1:10" s="58" customFormat="1" ht="23.25" thickBot="1">
      <c r="A1340" s="448" t="s">
        <v>421</v>
      </c>
      <c r="B1340" s="174" t="s">
        <v>411</v>
      </c>
      <c r="C1340" s="65" t="s">
        <v>896</v>
      </c>
      <c r="D1340" s="65" t="s">
        <v>836</v>
      </c>
      <c r="E1340" s="211"/>
      <c r="F1340" s="449"/>
      <c r="G1340" s="91"/>
      <c r="H1340" s="409"/>
      <c r="I1340" s="212"/>
      <c r="J1340" s="303">
        <f>SUM(J1304:J1339)</f>
        <v>0</v>
      </c>
    </row>
    <row r="1341" spans="1:10" s="58" customFormat="1" ht="11.25">
      <c r="A1341" s="151"/>
      <c r="B1341" s="77"/>
      <c r="C1341" s="57"/>
      <c r="D1341" s="57"/>
      <c r="E1341" s="450"/>
      <c r="F1341" s="312"/>
      <c r="G1341" s="22"/>
      <c r="H1341" s="220"/>
      <c r="I1341" s="137"/>
      <c r="J1341" s="223"/>
    </row>
    <row r="1342" spans="1:10" s="182" customFormat="1" ht="13.5" thickBot="1">
      <c r="A1342" s="144"/>
      <c r="B1342" s="208"/>
      <c r="C1342" s="159"/>
      <c r="D1342" s="195"/>
      <c r="E1342" s="295"/>
      <c r="F1342" s="447"/>
      <c r="G1342" s="573"/>
      <c r="H1342" s="573"/>
      <c r="I1342" s="435"/>
      <c r="J1342" s="574"/>
    </row>
    <row r="1343" spans="1:10" s="331" customFormat="1" ht="15">
      <c r="A1343" s="391" t="s">
        <v>198</v>
      </c>
      <c r="B1343" s="392"/>
      <c r="C1343" s="112" t="s">
        <v>849</v>
      </c>
      <c r="D1343" s="112" t="s">
        <v>199</v>
      </c>
      <c r="E1343" s="393"/>
      <c r="F1343" s="394"/>
      <c r="G1343" s="89"/>
      <c r="H1343" s="395"/>
      <c r="I1343" s="225"/>
      <c r="J1343" s="226"/>
    </row>
    <row r="1344" spans="1:10" s="426" customFormat="1">
      <c r="A1344" s="531"/>
      <c r="B1344" s="532"/>
      <c r="C1344" s="127"/>
      <c r="D1344" s="181"/>
      <c r="E1344" s="296"/>
      <c r="F1344" s="528"/>
      <c r="G1344" s="93"/>
      <c r="H1344" s="427"/>
      <c r="I1344" s="93"/>
      <c r="J1344" s="104"/>
    </row>
    <row r="1345" spans="1:10">
      <c r="A1345" s="396" t="s">
        <v>198</v>
      </c>
      <c r="B1345" s="264" t="s">
        <v>410</v>
      </c>
      <c r="C1345" s="113" t="s">
        <v>851</v>
      </c>
      <c r="D1345" s="113" t="s">
        <v>138</v>
      </c>
      <c r="E1345" s="204"/>
      <c r="F1345" s="444"/>
      <c r="G1345" s="90"/>
      <c r="H1345" s="399"/>
      <c r="I1345" s="160"/>
      <c r="J1345" s="227"/>
    </row>
    <row r="1346" spans="1:10">
      <c r="A1346" s="24"/>
      <c r="B1346" s="25"/>
      <c r="C1346" s="40"/>
      <c r="D1346" s="69"/>
      <c r="E1346" s="146"/>
      <c r="F1346" s="41"/>
      <c r="H1346" s="220"/>
      <c r="I1346" s="137" t="str">
        <f t="shared" ref="I1346:I1370" si="49">IF(ISNUMBER(E1346),SUM(G1346:H1346),"")</f>
        <v/>
      </c>
      <c r="J1346" s="223" t="str">
        <f t="shared" ref="J1346:J1370" si="50">IF(ISNUMBER(I1346),I1346*E1346,"")</f>
        <v/>
      </c>
    </row>
    <row r="1347" spans="1:10">
      <c r="A1347" s="66" t="s">
        <v>198</v>
      </c>
      <c r="B1347" s="85" t="s">
        <v>410</v>
      </c>
      <c r="C1347" s="68" t="s">
        <v>410</v>
      </c>
      <c r="D1347" s="420" t="s">
        <v>349</v>
      </c>
      <c r="E1347" s="466">
        <f>566+20+4+6+15</f>
        <v>611</v>
      </c>
      <c r="F1347" s="41" t="s">
        <v>390</v>
      </c>
      <c r="G1347" s="738"/>
      <c r="H1347" s="738"/>
      <c r="I1347" s="220">
        <f>SUM(G1347:H1347)</f>
        <v>0</v>
      </c>
      <c r="J1347" s="223">
        <f>E1347*I1347</f>
        <v>0</v>
      </c>
    </row>
    <row r="1348" spans="1:10" s="431" customFormat="1" ht="22.5">
      <c r="A1348" s="537"/>
      <c r="B1348" s="430"/>
      <c r="C1348" s="105"/>
      <c r="D1348" s="64" t="s">
        <v>337</v>
      </c>
      <c r="E1348" s="466"/>
      <c r="F1348" s="524"/>
      <c r="G1348" s="94"/>
      <c r="H1348" s="220"/>
      <c r="I1348" s="231" t="str">
        <f t="shared" si="49"/>
        <v/>
      </c>
      <c r="J1348" s="232" t="str">
        <f t="shared" si="50"/>
        <v/>
      </c>
    </row>
    <row r="1349" spans="1:10" s="431" customFormat="1" ht="45">
      <c r="A1349" s="537"/>
      <c r="B1349" s="430"/>
      <c r="C1349" s="105"/>
      <c r="D1349" s="64" t="s">
        <v>1020</v>
      </c>
      <c r="E1349" s="466"/>
      <c r="F1349" s="524"/>
      <c r="G1349" s="94"/>
      <c r="H1349" s="220"/>
      <c r="I1349" s="231"/>
      <c r="J1349" s="232"/>
    </row>
    <row r="1350" spans="1:10" s="431" customFormat="1" ht="33.75">
      <c r="A1350" s="537"/>
      <c r="B1350" s="430"/>
      <c r="C1350" s="105"/>
      <c r="D1350" s="64" t="s">
        <v>365</v>
      </c>
      <c r="E1350" s="466"/>
      <c r="F1350" s="524"/>
      <c r="G1350" s="94"/>
      <c r="H1350" s="220"/>
      <c r="I1350" s="231" t="str">
        <f t="shared" si="49"/>
        <v/>
      </c>
      <c r="J1350" s="232" t="str">
        <f t="shared" si="50"/>
        <v/>
      </c>
    </row>
    <row r="1351" spans="1:10" s="431" customFormat="1" ht="22.5">
      <c r="A1351" s="537"/>
      <c r="B1351" s="430"/>
      <c r="C1351" s="105"/>
      <c r="D1351" s="64" t="s">
        <v>366</v>
      </c>
      <c r="E1351" s="466"/>
      <c r="F1351" s="524"/>
      <c r="G1351" s="94"/>
      <c r="H1351" s="220"/>
      <c r="I1351" s="231" t="str">
        <f t="shared" si="49"/>
        <v/>
      </c>
      <c r="J1351" s="232" t="str">
        <f t="shared" si="50"/>
        <v/>
      </c>
    </row>
    <row r="1352" spans="1:10" s="431" customFormat="1" ht="22.5">
      <c r="A1352" s="537"/>
      <c r="B1352" s="430"/>
      <c r="C1352" s="105"/>
      <c r="D1352" s="64" t="s">
        <v>68</v>
      </c>
      <c r="E1352" s="466"/>
      <c r="F1352" s="524"/>
      <c r="G1352" s="94"/>
      <c r="H1352" s="220"/>
      <c r="I1352" s="231" t="str">
        <f t="shared" si="49"/>
        <v/>
      </c>
      <c r="J1352" s="232" t="str">
        <f t="shared" si="50"/>
        <v/>
      </c>
    </row>
    <row r="1353" spans="1:10" s="431" customFormat="1" ht="22.5">
      <c r="A1353" s="537"/>
      <c r="B1353" s="430"/>
      <c r="C1353" s="105"/>
      <c r="D1353" s="64" t="s">
        <v>342</v>
      </c>
      <c r="E1353" s="466"/>
      <c r="F1353" s="524"/>
      <c r="G1353" s="94"/>
      <c r="H1353" s="220"/>
      <c r="I1353" s="231" t="str">
        <f t="shared" si="49"/>
        <v/>
      </c>
      <c r="J1353" s="232" t="str">
        <f t="shared" si="50"/>
        <v/>
      </c>
    </row>
    <row r="1354" spans="1:10" s="431" customFormat="1" ht="33.75">
      <c r="A1354" s="537"/>
      <c r="B1354" s="430"/>
      <c r="C1354" s="105"/>
      <c r="D1354" s="64" t="s">
        <v>232</v>
      </c>
      <c r="E1354" s="466"/>
      <c r="F1354" s="524"/>
      <c r="G1354" s="94"/>
      <c r="H1354" s="220"/>
      <c r="I1354" s="231" t="str">
        <f t="shared" si="49"/>
        <v/>
      </c>
      <c r="J1354" s="232" t="str">
        <f t="shared" si="50"/>
        <v/>
      </c>
    </row>
    <row r="1355" spans="1:10" s="431" customFormat="1">
      <c r="A1355" s="537"/>
      <c r="B1355" s="430"/>
      <c r="C1355" s="105"/>
      <c r="D1355" s="64" t="s">
        <v>97</v>
      </c>
      <c r="E1355" s="466"/>
      <c r="F1355" s="524"/>
      <c r="G1355" s="94"/>
      <c r="H1355" s="220"/>
      <c r="I1355" s="231" t="str">
        <f t="shared" si="49"/>
        <v/>
      </c>
      <c r="J1355" s="232" t="str">
        <f t="shared" si="50"/>
        <v/>
      </c>
    </row>
    <row r="1356" spans="1:10">
      <c r="A1356" s="66" t="s">
        <v>198</v>
      </c>
      <c r="B1356" s="85" t="s">
        <v>410</v>
      </c>
      <c r="C1356" s="68" t="s">
        <v>411</v>
      </c>
      <c r="D1356" s="420" t="s">
        <v>425</v>
      </c>
      <c r="E1356" s="466">
        <f>E1347</f>
        <v>611</v>
      </c>
      <c r="F1356" s="41" t="s">
        <v>390</v>
      </c>
      <c r="G1356" s="738"/>
      <c r="H1356" s="738"/>
      <c r="I1356" s="220">
        <f>SUM(G1356:H1356)</f>
        <v>0</v>
      </c>
      <c r="J1356" s="223">
        <f>E1356*I1356</f>
        <v>0</v>
      </c>
    </row>
    <row r="1357" spans="1:10" s="431" customFormat="1" ht="22.5">
      <c r="A1357" s="537"/>
      <c r="B1357" s="430"/>
      <c r="C1357" s="105"/>
      <c r="D1357" s="64" t="s">
        <v>247</v>
      </c>
      <c r="E1357" s="466"/>
      <c r="F1357" s="524"/>
      <c r="G1357" s="740"/>
      <c r="H1357" s="738"/>
      <c r="I1357" s="231" t="str">
        <f t="shared" si="49"/>
        <v/>
      </c>
      <c r="J1357" s="232" t="str">
        <f t="shared" si="50"/>
        <v/>
      </c>
    </row>
    <row r="1358" spans="1:10" s="431" customFormat="1">
      <c r="A1358" s="537"/>
      <c r="B1358" s="430"/>
      <c r="C1358" s="105"/>
      <c r="D1358" s="64" t="s">
        <v>328</v>
      </c>
      <c r="E1358" s="466"/>
      <c r="F1358" s="524"/>
      <c r="G1358" s="740"/>
      <c r="H1358" s="738"/>
      <c r="I1358" s="231" t="str">
        <f t="shared" si="49"/>
        <v/>
      </c>
      <c r="J1358" s="232" t="str">
        <f t="shared" si="50"/>
        <v/>
      </c>
    </row>
    <row r="1359" spans="1:10">
      <c r="A1359" s="66" t="s">
        <v>198</v>
      </c>
      <c r="B1359" s="85" t="s">
        <v>410</v>
      </c>
      <c r="C1359" s="68" t="s">
        <v>413</v>
      </c>
      <c r="D1359" s="420" t="s">
        <v>248</v>
      </c>
      <c r="E1359" s="466">
        <f>E1356</f>
        <v>611</v>
      </c>
      <c r="F1359" s="41" t="s">
        <v>390</v>
      </c>
      <c r="G1359" s="738"/>
      <c r="H1359" s="738"/>
      <c r="I1359" s="220">
        <f>SUM(G1359:H1359)</f>
        <v>0</v>
      </c>
      <c r="J1359" s="223">
        <f>E1359*I1359</f>
        <v>0</v>
      </c>
    </row>
    <row r="1360" spans="1:10" s="431" customFormat="1" ht="33.75">
      <c r="A1360" s="537"/>
      <c r="B1360" s="430"/>
      <c r="C1360" s="105"/>
      <c r="D1360" s="64" t="s">
        <v>249</v>
      </c>
      <c r="E1360" s="466"/>
      <c r="F1360" s="524"/>
      <c r="G1360" s="740"/>
      <c r="H1360" s="738"/>
      <c r="I1360" s="231" t="str">
        <f t="shared" si="49"/>
        <v/>
      </c>
      <c r="J1360" s="232" t="str">
        <f t="shared" si="50"/>
        <v/>
      </c>
    </row>
    <row r="1361" spans="1:10" s="431" customFormat="1">
      <c r="A1361" s="537"/>
      <c r="B1361" s="430"/>
      <c r="C1361" s="105"/>
      <c r="D1361" s="64" t="s">
        <v>327</v>
      </c>
      <c r="E1361" s="466"/>
      <c r="F1361" s="524"/>
      <c r="G1361" s="740"/>
      <c r="H1361" s="738"/>
      <c r="I1361" s="231" t="str">
        <f t="shared" si="49"/>
        <v/>
      </c>
      <c r="J1361" s="232" t="str">
        <f t="shared" si="50"/>
        <v/>
      </c>
    </row>
    <row r="1362" spans="1:10" s="431" customFormat="1">
      <c r="A1362" s="537"/>
      <c r="B1362" s="430"/>
      <c r="C1362" s="105"/>
      <c r="D1362" s="64" t="s">
        <v>328</v>
      </c>
      <c r="E1362" s="466"/>
      <c r="F1362" s="524"/>
      <c r="G1362" s="740"/>
      <c r="H1362" s="738"/>
      <c r="I1362" s="231" t="str">
        <f t="shared" si="49"/>
        <v/>
      </c>
      <c r="J1362" s="232" t="str">
        <f t="shared" si="50"/>
        <v/>
      </c>
    </row>
    <row r="1363" spans="1:10" s="426" customFormat="1">
      <c r="A1363" s="66" t="s">
        <v>198</v>
      </c>
      <c r="B1363" s="85" t="s">
        <v>410</v>
      </c>
      <c r="C1363" s="70" t="s">
        <v>415</v>
      </c>
      <c r="D1363" s="122" t="s">
        <v>428</v>
      </c>
      <c r="E1363" s="538">
        <f>1150-E1144</f>
        <v>695</v>
      </c>
      <c r="F1363" s="178" t="s">
        <v>390</v>
      </c>
      <c r="G1363" s="738"/>
      <c r="H1363" s="738"/>
      <c r="I1363" s="220">
        <f>SUM(G1363:H1363)</f>
        <v>0</v>
      </c>
      <c r="J1363" s="223">
        <f>E1363*I1363</f>
        <v>0</v>
      </c>
    </row>
    <row r="1364" spans="1:10" s="426" customFormat="1" ht="22.5">
      <c r="A1364" s="539"/>
      <c r="B1364" s="540"/>
      <c r="C1364" s="106"/>
      <c r="D1364" s="301" t="s">
        <v>247</v>
      </c>
      <c r="E1364" s="538"/>
      <c r="F1364" s="178"/>
      <c r="G1364" s="739"/>
      <c r="H1364" s="739"/>
      <c r="I1364" s="93" t="str">
        <f t="shared" si="49"/>
        <v/>
      </c>
      <c r="J1364" s="104" t="str">
        <f t="shared" si="50"/>
        <v/>
      </c>
    </row>
    <row r="1365" spans="1:10" s="426" customFormat="1">
      <c r="A1365" s="539"/>
      <c r="B1365" s="540"/>
      <c r="C1365" s="106"/>
      <c r="D1365" s="301" t="s">
        <v>328</v>
      </c>
      <c r="E1365" s="538"/>
      <c r="F1365" s="542"/>
      <c r="G1365" s="739"/>
      <c r="H1365" s="739"/>
      <c r="I1365" s="93" t="str">
        <f t="shared" si="49"/>
        <v/>
      </c>
      <c r="J1365" s="104" t="str">
        <f t="shared" si="50"/>
        <v/>
      </c>
    </row>
    <row r="1366" spans="1:10" s="426" customFormat="1">
      <c r="A1366" s="66" t="s">
        <v>198</v>
      </c>
      <c r="B1366" s="85" t="s">
        <v>410</v>
      </c>
      <c r="C1366" s="70" t="s">
        <v>416</v>
      </c>
      <c r="D1366" s="122" t="s">
        <v>146</v>
      </c>
      <c r="E1366" s="295">
        <f>E1363</f>
        <v>695</v>
      </c>
      <c r="F1366" s="178" t="s">
        <v>390</v>
      </c>
      <c r="G1366" s="738"/>
      <c r="H1366" s="738"/>
      <c r="I1366" s="220">
        <f>SUM(G1366:H1366)</f>
        <v>0</v>
      </c>
      <c r="J1366" s="223">
        <f>E1366*I1366</f>
        <v>0</v>
      </c>
    </row>
    <row r="1367" spans="1:10" s="426" customFormat="1" ht="33.75">
      <c r="A1367" s="539"/>
      <c r="B1367" s="540"/>
      <c r="C1367" s="57"/>
      <c r="D1367" s="69" t="s">
        <v>147</v>
      </c>
      <c r="E1367" s="295"/>
      <c r="F1367" s="178"/>
      <c r="G1367" s="93"/>
      <c r="H1367" s="220"/>
      <c r="I1367" s="93" t="str">
        <f t="shared" si="49"/>
        <v/>
      </c>
      <c r="J1367" s="104" t="str">
        <f t="shared" si="50"/>
        <v/>
      </c>
    </row>
    <row r="1368" spans="1:10" s="426" customFormat="1">
      <c r="A1368" s="539"/>
      <c r="B1368" s="540"/>
      <c r="C1368" s="57"/>
      <c r="D1368" s="69" t="s">
        <v>327</v>
      </c>
      <c r="E1368" s="295"/>
      <c r="F1368" s="178"/>
      <c r="G1368" s="93"/>
      <c r="H1368" s="220"/>
      <c r="I1368" s="93" t="str">
        <f t="shared" si="49"/>
        <v/>
      </c>
      <c r="J1368" s="104" t="str">
        <f t="shared" si="50"/>
        <v/>
      </c>
    </row>
    <row r="1369" spans="1:10" s="426" customFormat="1">
      <c r="A1369" s="539"/>
      <c r="B1369" s="540"/>
      <c r="C1369" s="235"/>
      <c r="D1369" s="150" t="s">
        <v>328</v>
      </c>
      <c r="E1369" s="538"/>
      <c r="F1369" s="543"/>
      <c r="G1369" s="93"/>
      <c r="H1369" s="541"/>
      <c r="I1369" s="93" t="str">
        <f t="shared" si="49"/>
        <v/>
      </c>
      <c r="J1369" s="104" t="str">
        <f t="shared" si="50"/>
        <v/>
      </c>
    </row>
    <row r="1370" spans="1:10" s="431" customFormat="1" ht="13.5" thickBot="1">
      <c r="A1370" s="537"/>
      <c r="B1370" s="430"/>
      <c r="C1370" s="105"/>
      <c r="D1370" s="544"/>
      <c r="E1370" s="466"/>
      <c r="F1370" s="524"/>
      <c r="G1370" s="94"/>
      <c r="H1370" s="220"/>
      <c r="I1370" s="231" t="str">
        <f t="shared" si="49"/>
        <v/>
      </c>
      <c r="J1370" s="232" t="str">
        <f t="shared" si="50"/>
        <v/>
      </c>
    </row>
    <row r="1371" spans="1:10" s="545" customFormat="1" ht="23.25" thickBot="1">
      <c r="A1371" s="448" t="s">
        <v>198</v>
      </c>
      <c r="B1371" s="174" t="s">
        <v>410</v>
      </c>
      <c r="C1371" s="65" t="s">
        <v>896</v>
      </c>
      <c r="D1371" s="65" t="s">
        <v>360</v>
      </c>
      <c r="E1371" s="211"/>
      <c r="F1371" s="449"/>
      <c r="G1371" s="95"/>
      <c r="H1371" s="409"/>
      <c r="I1371" s="212"/>
      <c r="J1371" s="228">
        <f>SUM(J1346:J1370)</f>
        <v>0</v>
      </c>
    </row>
    <row r="1372" spans="1:10">
      <c r="A1372" s="24"/>
      <c r="B1372" s="25"/>
      <c r="C1372" s="40"/>
      <c r="D1372" s="69"/>
      <c r="E1372" s="146"/>
      <c r="F1372" s="41"/>
      <c r="H1372" s="220"/>
    </row>
    <row r="1373" spans="1:10">
      <c r="A1373" s="396" t="s">
        <v>198</v>
      </c>
      <c r="B1373" s="264" t="s">
        <v>411</v>
      </c>
      <c r="C1373" s="113" t="s">
        <v>851</v>
      </c>
      <c r="D1373" s="113" t="s">
        <v>139</v>
      </c>
      <c r="E1373" s="204"/>
      <c r="F1373" s="444"/>
      <c r="G1373" s="90"/>
      <c r="H1373" s="399"/>
      <c r="I1373" s="160"/>
      <c r="J1373" s="227"/>
    </row>
    <row r="1374" spans="1:10">
      <c r="A1374" s="24"/>
      <c r="B1374" s="25"/>
      <c r="C1374" s="40"/>
      <c r="D1374" s="69"/>
      <c r="E1374" s="146"/>
      <c r="F1374" s="41"/>
      <c r="H1374" s="220"/>
      <c r="I1374" s="137" t="str">
        <f t="shared" ref="I1374:I1382" si="51">IF(ISNUMBER(E1374),SUM(G1374:H1374),"")</f>
        <v/>
      </c>
      <c r="J1374" s="223" t="str">
        <f t="shared" ref="J1374:J1382" si="52">IF(ISNUMBER(I1374),I1374*E1374,"")</f>
        <v/>
      </c>
    </row>
    <row r="1375" spans="1:10">
      <c r="A1375" s="85" t="s">
        <v>198</v>
      </c>
      <c r="B1375" s="764" t="s">
        <v>411</v>
      </c>
      <c r="C1375" s="70" t="s">
        <v>410</v>
      </c>
      <c r="D1375" s="57" t="s">
        <v>187</v>
      </c>
      <c r="E1375" s="546">
        <v>32</v>
      </c>
      <c r="F1375" s="499" t="s">
        <v>390</v>
      </c>
      <c r="G1375" s="738"/>
      <c r="H1375" s="738"/>
      <c r="I1375" s="220">
        <f>SUM(G1375:H1375)</f>
        <v>0</v>
      </c>
      <c r="J1375" s="223">
        <f>E1375*I1375</f>
        <v>0</v>
      </c>
    </row>
    <row r="1376" spans="1:10" ht="33.75">
      <c r="A1376" s="506"/>
      <c r="B1376" s="140"/>
      <c r="C1376" s="122"/>
      <c r="D1376" s="167" t="s">
        <v>188</v>
      </c>
      <c r="E1376" s="546"/>
      <c r="F1376" s="499"/>
      <c r="G1376" s="738"/>
      <c r="H1376" s="738"/>
      <c r="I1376" s="137" t="str">
        <f t="shared" si="51"/>
        <v/>
      </c>
      <c r="J1376" s="223" t="str">
        <f t="shared" si="52"/>
        <v/>
      </c>
    </row>
    <row r="1377" spans="1:10" ht="33.75">
      <c r="A1377" s="506"/>
      <c r="B1377" s="140"/>
      <c r="C1377" s="122"/>
      <c r="D1377" s="60" t="s">
        <v>322</v>
      </c>
      <c r="E1377" s="546"/>
      <c r="F1377" s="499"/>
      <c r="G1377" s="738"/>
      <c r="H1377" s="738"/>
      <c r="I1377" s="137" t="str">
        <f t="shared" si="51"/>
        <v/>
      </c>
      <c r="J1377" s="223" t="str">
        <f t="shared" si="52"/>
        <v/>
      </c>
    </row>
    <row r="1378" spans="1:10">
      <c r="A1378" s="506"/>
      <c r="B1378" s="140"/>
      <c r="C1378" s="122"/>
      <c r="D1378" s="60" t="s">
        <v>190</v>
      </c>
      <c r="E1378" s="546"/>
      <c r="F1378" s="542"/>
      <c r="G1378" s="738"/>
      <c r="H1378" s="738"/>
      <c r="I1378" s="137" t="str">
        <f t="shared" si="51"/>
        <v/>
      </c>
      <c r="J1378" s="223" t="str">
        <f t="shared" si="52"/>
        <v/>
      </c>
    </row>
    <row r="1379" spans="1:10">
      <c r="A1379" s="208" t="s">
        <v>198</v>
      </c>
      <c r="B1379" s="765" t="s">
        <v>411</v>
      </c>
      <c r="C1379" s="141" t="s">
        <v>411</v>
      </c>
      <c r="D1379" s="138" t="s">
        <v>189</v>
      </c>
      <c r="E1379" s="546">
        <v>10</v>
      </c>
      <c r="F1379" s="547" t="s">
        <v>390</v>
      </c>
      <c r="G1379" s="738"/>
      <c r="H1379" s="738"/>
      <c r="I1379" s="220">
        <f>SUM(G1379:H1379)</f>
        <v>0</v>
      </c>
      <c r="J1379" s="223">
        <f>E1379*I1379</f>
        <v>0</v>
      </c>
    </row>
    <row r="1380" spans="1:10">
      <c r="A1380" s="548"/>
      <c r="B1380" s="171"/>
      <c r="C1380" s="133"/>
      <c r="D1380" s="167" t="s">
        <v>361</v>
      </c>
      <c r="E1380" s="546"/>
      <c r="F1380" s="547"/>
      <c r="H1380" s="220"/>
      <c r="I1380" s="137" t="str">
        <f t="shared" si="51"/>
        <v/>
      </c>
      <c r="J1380" s="223" t="str">
        <f t="shared" si="52"/>
        <v/>
      </c>
    </row>
    <row r="1381" spans="1:10">
      <c r="A1381" s="548"/>
      <c r="B1381" s="171"/>
      <c r="C1381" s="133"/>
      <c r="D1381" s="167" t="s">
        <v>190</v>
      </c>
      <c r="E1381" s="546"/>
      <c r="F1381" s="543"/>
      <c r="H1381" s="220"/>
      <c r="I1381" s="137" t="str">
        <f t="shared" si="51"/>
        <v/>
      </c>
      <c r="J1381" s="223" t="str">
        <f t="shared" si="52"/>
        <v/>
      </c>
    </row>
    <row r="1382" spans="1:10" ht="13.5" thickBot="1">
      <c r="A1382" s="506"/>
      <c r="B1382" s="140"/>
      <c r="C1382" s="122"/>
      <c r="D1382" s="64"/>
      <c r="E1382" s="295"/>
      <c r="F1382" s="324"/>
      <c r="H1382" s="220"/>
      <c r="I1382" s="137" t="str">
        <f t="shared" si="51"/>
        <v/>
      </c>
      <c r="J1382" s="223" t="str">
        <f t="shared" si="52"/>
        <v/>
      </c>
    </row>
    <row r="1383" spans="1:10" s="545" customFormat="1" ht="23.25" thickBot="1">
      <c r="A1383" s="448" t="s">
        <v>198</v>
      </c>
      <c r="B1383" s="174" t="s">
        <v>411</v>
      </c>
      <c r="C1383" s="65" t="s">
        <v>896</v>
      </c>
      <c r="D1383" s="65" t="s">
        <v>362</v>
      </c>
      <c r="E1383" s="211"/>
      <c r="F1383" s="449"/>
      <c r="G1383" s="95"/>
      <c r="H1383" s="409"/>
      <c r="I1383" s="212"/>
      <c r="J1383" s="228">
        <f>SUM(J1374:J1382)</f>
        <v>0</v>
      </c>
    </row>
    <row r="1384" spans="1:10">
      <c r="A1384" s="24"/>
      <c r="B1384" s="25"/>
      <c r="C1384" s="40"/>
      <c r="D1384" s="69"/>
      <c r="E1384" s="146"/>
      <c r="F1384" s="41"/>
      <c r="H1384" s="220"/>
    </row>
    <row r="1385" spans="1:10">
      <c r="A1385" s="396" t="s">
        <v>198</v>
      </c>
      <c r="B1385" s="264" t="s">
        <v>413</v>
      </c>
      <c r="C1385" s="113" t="s">
        <v>851</v>
      </c>
      <c r="D1385" s="113" t="s">
        <v>244</v>
      </c>
      <c r="E1385" s="204"/>
      <c r="F1385" s="444"/>
      <c r="G1385" s="90"/>
      <c r="H1385" s="399"/>
      <c r="I1385" s="160"/>
      <c r="J1385" s="227"/>
    </row>
    <row r="1386" spans="1:10">
      <c r="A1386" s="24"/>
      <c r="B1386" s="25"/>
      <c r="C1386" s="40"/>
      <c r="D1386" s="69"/>
      <c r="E1386" s="146"/>
      <c r="F1386" s="41"/>
      <c r="H1386" s="220"/>
      <c r="I1386" s="137" t="str">
        <f t="shared" ref="I1386:I1396" si="53">IF(ISNUMBER(E1386),SUM(G1386:H1386),"")</f>
        <v/>
      </c>
      <c r="J1386" s="223" t="str">
        <f t="shared" ref="J1386:J1396" si="54">IF(ISNUMBER(I1386),I1386*E1386,"")</f>
        <v/>
      </c>
    </row>
    <row r="1387" spans="1:10">
      <c r="A1387" s="66" t="s">
        <v>198</v>
      </c>
      <c r="B1387" s="85" t="s">
        <v>413</v>
      </c>
      <c r="C1387" s="68" t="s">
        <v>410</v>
      </c>
      <c r="D1387" s="140" t="s">
        <v>363</v>
      </c>
      <c r="E1387" s="295">
        <v>30</v>
      </c>
      <c r="F1387" s="178" t="s">
        <v>390</v>
      </c>
      <c r="G1387" s="738"/>
      <c r="H1387" s="738"/>
      <c r="I1387" s="220">
        <f>SUM(G1387:H1387)</f>
        <v>0</v>
      </c>
      <c r="J1387" s="223">
        <f>E1387*I1387</f>
        <v>0</v>
      </c>
    </row>
    <row r="1388" spans="1:10" ht="45">
      <c r="A1388" s="506"/>
      <c r="B1388" s="140"/>
      <c r="C1388" s="122"/>
      <c r="D1388" s="64" t="s">
        <v>364</v>
      </c>
      <c r="E1388" s="295"/>
      <c r="F1388" s="178"/>
      <c r="H1388" s="220"/>
      <c r="I1388" s="137" t="str">
        <f t="shared" si="53"/>
        <v/>
      </c>
      <c r="J1388" s="223" t="str">
        <f t="shared" si="54"/>
        <v/>
      </c>
    </row>
    <row r="1389" spans="1:10" ht="33.75">
      <c r="A1389" s="506"/>
      <c r="B1389" s="140"/>
      <c r="C1389" s="122"/>
      <c r="D1389" s="64" t="s">
        <v>104</v>
      </c>
      <c r="E1389" s="295"/>
      <c r="F1389" s="178"/>
      <c r="H1389" s="220"/>
      <c r="I1389" s="137" t="str">
        <f t="shared" si="53"/>
        <v/>
      </c>
      <c r="J1389" s="223" t="str">
        <f t="shared" si="54"/>
        <v/>
      </c>
    </row>
    <row r="1390" spans="1:10">
      <c r="A1390" s="506"/>
      <c r="B1390" s="140"/>
      <c r="C1390" s="122"/>
      <c r="D1390" s="64" t="s">
        <v>323</v>
      </c>
      <c r="E1390" s="295"/>
      <c r="F1390" s="178"/>
      <c r="H1390" s="220"/>
      <c r="I1390" s="137" t="str">
        <f t="shared" si="53"/>
        <v/>
      </c>
      <c r="J1390" s="223" t="str">
        <f t="shared" si="54"/>
        <v/>
      </c>
    </row>
    <row r="1391" spans="1:10">
      <c r="A1391" s="506"/>
      <c r="B1391" s="140"/>
      <c r="C1391" s="122"/>
      <c r="D1391" s="64" t="s">
        <v>324</v>
      </c>
      <c r="E1391" s="295"/>
      <c r="F1391" s="178"/>
      <c r="H1391" s="220"/>
      <c r="I1391" s="137" t="str">
        <f t="shared" si="53"/>
        <v/>
      </c>
      <c r="J1391" s="223" t="str">
        <f t="shared" si="54"/>
        <v/>
      </c>
    </row>
    <row r="1392" spans="1:10">
      <c r="A1392" s="506"/>
      <c r="B1392" s="140"/>
      <c r="C1392" s="122"/>
      <c r="D1392" s="64" t="s">
        <v>325</v>
      </c>
      <c r="E1392" s="295"/>
      <c r="F1392" s="178"/>
      <c r="H1392" s="220"/>
      <c r="I1392" s="137" t="str">
        <f t="shared" si="53"/>
        <v/>
      </c>
      <c r="J1392" s="223" t="str">
        <f t="shared" si="54"/>
        <v/>
      </c>
    </row>
    <row r="1393" spans="1:10">
      <c r="A1393" s="506"/>
      <c r="B1393" s="140"/>
      <c r="C1393" s="122"/>
      <c r="D1393" s="64" t="s">
        <v>186</v>
      </c>
      <c r="E1393" s="295"/>
      <c r="F1393" s="324"/>
      <c r="H1393" s="220"/>
      <c r="I1393" s="137" t="str">
        <f t="shared" si="53"/>
        <v/>
      </c>
      <c r="J1393" s="223" t="str">
        <f t="shared" si="54"/>
        <v/>
      </c>
    </row>
    <row r="1394" spans="1:10">
      <c r="A1394" s="19"/>
      <c r="B1394" s="20"/>
      <c r="C1394" s="3"/>
      <c r="D1394" s="403" t="s">
        <v>673</v>
      </c>
      <c r="E1394" s="404"/>
      <c r="F1394" s="405"/>
      <c r="H1394" s="220"/>
    </row>
    <row r="1395" spans="1:10">
      <c r="A1395" s="19"/>
      <c r="B1395" s="20"/>
      <c r="C1395" s="3"/>
      <c r="D1395" s="301" t="s">
        <v>1021</v>
      </c>
      <c r="E1395" s="299"/>
      <c r="F1395" s="455"/>
      <c r="H1395" s="220"/>
    </row>
    <row r="1396" spans="1:10" ht="13.5" thickBot="1">
      <c r="A1396" s="24"/>
      <c r="B1396" s="25"/>
      <c r="C1396" s="40"/>
      <c r="D1396" s="69"/>
      <c r="E1396" s="146"/>
      <c r="F1396" s="41"/>
      <c r="H1396" s="220"/>
      <c r="I1396" s="137" t="str">
        <f t="shared" si="53"/>
        <v/>
      </c>
      <c r="J1396" s="223" t="str">
        <f t="shared" si="54"/>
        <v/>
      </c>
    </row>
    <row r="1397" spans="1:10" s="545" customFormat="1" ht="23.25" thickBot="1">
      <c r="A1397" s="448" t="s">
        <v>198</v>
      </c>
      <c r="B1397" s="174" t="s">
        <v>413</v>
      </c>
      <c r="C1397" s="65" t="s">
        <v>896</v>
      </c>
      <c r="D1397" s="65" t="s">
        <v>326</v>
      </c>
      <c r="E1397" s="211"/>
      <c r="F1397" s="449"/>
      <c r="G1397" s="95"/>
      <c r="H1397" s="409"/>
      <c r="I1397" s="212"/>
      <c r="J1397" s="303">
        <f>SUM(J1386:J1396)</f>
        <v>0</v>
      </c>
    </row>
    <row r="1398" spans="1:10">
      <c r="A1398" s="24"/>
      <c r="B1398" s="25"/>
      <c r="C1398" s="40"/>
      <c r="D1398" s="69"/>
      <c r="E1398" s="146"/>
      <c r="F1398" s="41"/>
      <c r="H1398" s="220"/>
    </row>
  </sheetData>
  <sheetProtection formatCells="0" formatColumns="0" selectLockedCells="1" sort="0"/>
  <mergeCells count="1">
    <mergeCell ref="K1047:K1048"/>
  </mergeCells>
  <phoneticPr fontId="0" type="noConversion"/>
  <printOptions gridLines="1"/>
  <pageMargins left="0.78740157480314965" right="0.39370078740157483" top="0.74803149606299213" bottom="0.70866141732283472" header="0.51181102362204722" footer="0.51181102362204722"/>
  <pageSetup paperSize="9" scale="70" orientation="landscape" r:id="rId1"/>
  <headerFooter alignWithMargins="0">
    <oddHeader>&amp;L&amp;9Projekt: METRANS Szeged logisztikai telephely&amp;C&amp;9KV-2.1 IRODAÉPÜLET ÉPÍTŐMESTERI MUNKÁK&amp;R 2025.07.25.</oddHeader>
    <oddFooter>&amp;L&amp;8&amp;F&amp;R&amp;8&amp;P/&amp;N</oddFooter>
  </headerFooter>
  <rowBreaks count="1" manualBreakCount="1"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Metrans, Szeged iroda</vt:lpstr>
      <vt:lpstr>'Metrans, Szeged iroda'!Nyomtatási_cím</vt:lpstr>
      <vt:lpstr>'Metrans, Szeged iroda'!Nyomtatási_terület</vt:lpstr>
    </vt:vector>
  </TitlesOfParts>
  <Company>Talent-Plan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Talent-Plan</dc:creator>
  <cp:lastModifiedBy>Péter Lados</cp:lastModifiedBy>
  <cp:lastPrinted>2025-08-03T11:01:47Z</cp:lastPrinted>
  <dcterms:created xsi:type="dcterms:W3CDTF">2005-09-02T08:49:12Z</dcterms:created>
  <dcterms:modified xsi:type="dcterms:W3CDTF">2025-08-03T11:04:51Z</dcterms:modified>
</cp:coreProperties>
</file>